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Öffentlich\1_Projekte\0155_LowTEMP\1_LowTEMP Project Management\7_Project Implementation\WP 5\GoA 5.1\"/>
    </mc:Choice>
  </mc:AlternateContent>
  <workbookProtection lockStructure="1"/>
  <bookViews>
    <workbookView xWindow="0" yWindow="0" windowWidth="21570" windowHeight="9045" tabRatio="834" activeTab="4"/>
  </bookViews>
  <sheets>
    <sheet name="input data" sheetId="10" r:id="rId1"/>
    <sheet name="add. calc." sheetId="3" r:id="rId2"/>
    <sheet name="results" sheetId="6" r:id="rId3"/>
    <sheet name="background data" sheetId="15" r:id="rId4"/>
    <sheet name="version" sheetId="11" r:id="rId5"/>
  </sheets>
  <definedNames>
    <definedName name="discount_rate">'input data'!$I$9</definedName>
    <definedName name="maintenance_blanket">'background data'!$K$7</definedName>
    <definedName name="maintenance_percentage">'background data'!$K$6</definedName>
    <definedName name="operating_percentage">'background data'!$M$6</definedName>
    <definedName name="print_area" localSheetId="1">'add. calc.'!$B$2:$AJ$35</definedName>
    <definedName name="reference_HI">'background data'!$I$8</definedName>
    <definedName name="reference_HS">'background data'!$I$7</definedName>
  </definedNames>
  <calcPr calcId="162913"/>
</workbook>
</file>

<file path=xl/calcChain.xml><?xml version="1.0" encoding="utf-8"?>
<calcChain xmlns="http://schemas.openxmlformats.org/spreadsheetml/2006/main">
  <c r="Z10" i="3" l="1"/>
  <c r="X10" i="3"/>
  <c r="V10" i="3"/>
  <c r="N10" i="3"/>
  <c r="L10" i="3"/>
  <c r="G18" i="10"/>
  <c r="G19" i="10"/>
  <c r="G17" i="10"/>
  <c r="AF7" i="3" l="1"/>
  <c r="AC7" i="3"/>
  <c r="E16" i="3"/>
  <c r="AC10" i="3" l="1"/>
  <c r="AC8" i="3"/>
  <c r="O11" i="3" l="1"/>
  <c r="K11" i="3"/>
  <c r="M11" i="3"/>
  <c r="D20" i="6"/>
  <c r="W20" i="6" s="1"/>
  <c r="AM11" i="3" l="1"/>
  <c r="AN11" i="3"/>
  <c r="AL11" i="3"/>
  <c r="AC12" i="3" l="1"/>
  <c r="AO10" i="3"/>
  <c r="AO17" i="3" s="1"/>
  <c r="AI12" i="3"/>
  <c r="AI10" i="3"/>
  <c r="AI16" i="3" s="1"/>
  <c r="Y12" i="3"/>
  <c r="W12" i="3"/>
  <c r="U12" i="3"/>
  <c r="Y10" i="3"/>
  <c r="W10" i="3"/>
  <c r="U10" i="3"/>
  <c r="U11" i="3" s="1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16" i="3"/>
  <c r="F16" i="3"/>
  <c r="G16" i="3" s="1"/>
  <c r="K48" i="10"/>
  <c r="J48" i="10"/>
  <c r="I48" i="10"/>
  <c r="J8" i="3" s="1"/>
  <c r="J10" i="3" s="1"/>
  <c r="Q8" i="3" l="1"/>
  <c r="Q11" i="3" s="1"/>
  <c r="L8" i="3"/>
  <c r="N8" i="3"/>
  <c r="AI17" i="3"/>
  <c r="AI18" i="3" s="1"/>
  <c r="AI19" i="3" s="1"/>
  <c r="AI20" i="3" s="1"/>
  <c r="AI21" i="3" s="1"/>
  <c r="AI22" i="3" s="1"/>
  <c r="AI23" i="3" s="1"/>
  <c r="AI24" i="3" s="1"/>
  <c r="AI25" i="3" s="1"/>
  <c r="AI26" i="3" s="1"/>
  <c r="AI27" i="3" s="1"/>
  <c r="AI28" i="3" s="1"/>
  <c r="AI29" i="3" s="1"/>
  <c r="AI30" i="3" s="1"/>
  <c r="AI31" i="3" s="1"/>
  <c r="AI32" i="3" s="1"/>
  <c r="AI33" i="3" s="1"/>
  <c r="AI34" i="3" s="1"/>
  <c r="AI35" i="3" s="1"/>
  <c r="AO34" i="3"/>
  <c r="AO28" i="3"/>
  <c r="AO23" i="3"/>
  <c r="AO32" i="3"/>
  <c r="AO27" i="3"/>
  <c r="AO22" i="3"/>
  <c r="AO16" i="3"/>
  <c r="AO31" i="3"/>
  <c r="AO26" i="3"/>
  <c r="AO20" i="3"/>
  <c r="AO35" i="3"/>
  <c r="AO30" i="3"/>
  <c r="AO24" i="3"/>
  <c r="AO18" i="3"/>
  <c r="AO19" i="3"/>
  <c r="AO33" i="3"/>
  <c r="AO29" i="3"/>
  <c r="AO25" i="3"/>
  <c r="AO21" i="3"/>
  <c r="C54" i="10"/>
  <c r="C23" i="6" s="1"/>
  <c r="G10" i="3"/>
  <c r="C16" i="3"/>
  <c r="AH16" i="3"/>
  <c r="AJ16" i="3" s="1"/>
  <c r="E17" i="3"/>
  <c r="F17" i="3" s="1"/>
  <c r="G17" i="3" s="1"/>
  <c r="E18" i="3"/>
  <c r="F18" i="3" s="1"/>
  <c r="G18" i="3" s="1"/>
  <c r="E19" i="3"/>
  <c r="F19" i="3" s="1"/>
  <c r="G19" i="3" s="1"/>
  <c r="E20" i="3"/>
  <c r="F20" i="3" s="1"/>
  <c r="G20" i="3" s="1"/>
  <c r="E21" i="3"/>
  <c r="F21" i="3" s="1"/>
  <c r="G21" i="3" s="1"/>
  <c r="E22" i="3"/>
  <c r="F22" i="3" s="1"/>
  <c r="G22" i="3" s="1"/>
  <c r="E23" i="3"/>
  <c r="F23" i="3" s="1"/>
  <c r="G23" i="3" s="1"/>
  <c r="E24" i="3"/>
  <c r="F24" i="3" s="1"/>
  <c r="G24" i="3" s="1"/>
  <c r="E25" i="3"/>
  <c r="F25" i="3" s="1"/>
  <c r="G25" i="3" s="1"/>
  <c r="E26" i="3"/>
  <c r="F26" i="3" s="1"/>
  <c r="G26" i="3" s="1"/>
  <c r="E27" i="3"/>
  <c r="F27" i="3" s="1"/>
  <c r="G27" i="3" s="1"/>
  <c r="E28" i="3"/>
  <c r="F28" i="3" s="1"/>
  <c r="G28" i="3" s="1"/>
  <c r="E29" i="3"/>
  <c r="F29" i="3" s="1"/>
  <c r="G29" i="3" s="1"/>
  <c r="E30" i="3"/>
  <c r="F30" i="3" s="1"/>
  <c r="G30" i="3" s="1"/>
  <c r="E31" i="3"/>
  <c r="F31" i="3" s="1"/>
  <c r="G31" i="3" s="1"/>
  <c r="E32" i="3"/>
  <c r="F32" i="3" s="1"/>
  <c r="G32" i="3" s="1"/>
  <c r="E33" i="3"/>
  <c r="F33" i="3" s="1"/>
  <c r="G33" i="3" s="1"/>
  <c r="E34" i="3"/>
  <c r="F34" i="3" s="1"/>
  <c r="G34" i="3" s="1"/>
  <c r="E35" i="3"/>
  <c r="F35" i="3" s="1"/>
  <c r="G35" i="3" s="1"/>
  <c r="C22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R8" i="3" l="1"/>
  <c r="R11" i="3" s="1"/>
  <c r="Y8" i="3"/>
  <c r="M22" i="6"/>
  <c r="C55" i="10"/>
  <c r="C17" i="3"/>
  <c r="I54" i="10"/>
  <c r="J17" i="3" s="1"/>
  <c r="I53" i="10"/>
  <c r="I65" i="10"/>
  <c r="J28" i="3" s="1"/>
  <c r="I57" i="10"/>
  <c r="J20" i="3" s="1"/>
  <c r="I72" i="10"/>
  <c r="J35" i="3" s="1"/>
  <c r="I68" i="10"/>
  <c r="J31" i="3" s="1"/>
  <c r="I64" i="10"/>
  <c r="J27" i="3" s="1"/>
  <c r="I60" i="10"/>
  <c r="J23" i="3" s="1"/>
  <c r="I56" i="10"/>
  <c r="J19" i="3" s="1"/>
  <c r="I69" i="10"/>
  <c r="J32" i="3" s="1"/>
  <c r="I61" i="10"/>
  <c r="J24" i="3" s="1"/>
  <c r="I71" i="10"/>
  <c r="J34" i="3" s="1"/>
  <c r="I67" i="10"/>
  <c r="J30" i="3" s="1"/>
  <c r="I63" i="10"/>
  <c r="J26" i="3" s="1"/>
  <c r="I59" i="10"/>
  <c r="J22" i="3" s="1"/>
  <c r="I55" i="10"/>
  <c r="J18" i="3" s="1"/>
  <c r="I70" i="10"/>
  <c r="J33" i="3" s="1"/>
  <c r="I66" i="10"/>
  <c r="J29" i="3" s="1"/>
  <c r="I62" i="10"/>
  <c r="J25" i="3" s="1"/>
  <c r="I58" i="10"/>
  <c r="J21" i="3" s="1"/>
  <c r="AH17" i="3"/>
  <c r="H16" i="3"/>
  <c r="O16" i="3" l="1"/>
  <c r="AN16" i="3" s="1"/>
  <c r="S8" i="3"/>
  <c r="S11" i="3" s="1"/>
  <c r="M16" i="3"/>
  <c r="R16" i="3" s="1"/>
  <c r="U8" i="3"/>
  <c r="U16" i="3" s="1"/>
  <c r="W8" i="3"/>
  <c r="C24" i="6"/>
  <c r="C18" i="3"/>
  <c r="C56" i="10"/>
  <c r="AJ17" i="3"/>
  <c r="J16" i="3"/>
  <c r="H17" i="3"/>
  <c r="AH18" i="3"/>
  <c r="AJ18" i="3" s="1"/>
  <c r="S16" i="3" l="1"/>
  <c r="Y11" i="3"/>
  <c r="Y16" i="3" s="1"/>
  <c r="AM16" i="3"/>
  <c r="K17" i="3"/>
  <c r="AL17" i="3" s="1"/>
  <c r="O17" i="3"/>
  <c r="M17" i="3"/>
  <c r="U17" i="3"/>
  <c r="K16" i="3"/>
  <c r="C57" i="10"/>
  <c r="C20" i="3" s="1"/>
  <c r="C25" i="6"/>
  <c r="C19" i="3"/>
  <c r="M24" i="6"/>
  <c r="M23" i="6"/>
  <c r="H18" i="3"/>
  <c r="AH19" i="3"/>
  <c r="AJ19" i="3" s="1"/>
  <c r="W11" i="3" l="1"/>
  <c r="W16" i="3" s="1"/>
  <c r="Y17" i="3"/>
  <c r="Y18" i="3" s="1"/>
  <c r="Y19" i="3" s="1"/>
  <c r="Y20" i="3" s="1"/>
  <c r="Y21" i="3" s="1"/>
  <c r="Z16" i="3"/>
  <c r="Q17" i="3"/>
  <c r="V17" i="3" s="1"/>
  <c r="R17" i="3"/>
  <c r="AM17" i="3"/>
  <c r="K18" i="3"/>
  <c r="Q18" i="3" s="1"/>
  <c r="M18" i="3"/>
  <c r="O18" i="3"/>
  <c r="S17" i="3"/>
  <c r="AN17" i="3"/>
  <c r="AL16" i="3"/>
  <c r="AP16" i="3" s="1"/>
  <c r="Q16" i="3"/>
  <c r="V16" i="3" s="1"/>
  <c r="U18" i="3"/>
  <c r="C26" i="6"/>
  <c r="C58" i="10"/>
  <c r="C27" i="6" s="1"/>
  <c r="M25" i="6"/>
  <c r="AC16" i="3"/>
  <c r="H19" i="3"/>
  <c r="AH20" i="3"/>
  <c r="AJ20" i="3" s="1"/>
  <c r="X16" i="3" l="1"/>
  <c r="AA16" i="3" s="1"/>
  <c r="I22" i="6" s="1"/>
  <c r="W17" i="3"/>
  <c r="W18" i="3" s="1"/>
  <c r="Z17" i="3"/>
  <c r="AL18" i="3"/>
  <c r="AM18" i="3"/>
  <c r="R18" i="3"/>
  <c r="K19" i="3"/>
  <c r="Q19" i="3" s="1"/>
  <c r="M19" i="3"/>
  <c r="O19" i="3"/>
  <c r="S18" i="3"/>
  <c r="Z18" i="3" s="1"/>
  <c r="AN18" i="3"/>
  <c r="U19" i="3"/>
  <c r="V18" i="3"/>
  <c r="C21" i="3"/>
  <c r="C59" i="10"/>
  <c r="C60" i="10" s="1"/>
  <c r="M26" i="6"/>
  <c r="AF16" i="3"/>
  <c r="H22" i="6" s="1"/>
  <c r="AD16" i="3"/>
  <c r="F22" i="6" s="1"/>
  <c r="W5" i="6"/>
  <c r="AC17" i="3"/>
  <c r="H20" i="3"/>
  <c r="O22" i="6"/>
  <c r="Q22" i="6" s="1"/>
  <c r="Y22" i="3"/>
  <c r="AH21" i="3"/>
  <c r="AJ21" i="3" s="1"/>
  <c r="X17" i="3" l="1"/>
  <c r="K20" i="3"/>
  <c r="AL20" i="3" s="1"/>
  <c r="O20" i="3"/>
  <c r="M20" i="3"/>
  <c r="AL19" i="3"/>
  <c r="S19" i="3"/>
  <c r="Z19" i="3" s="1"/>
  <c r="AN19" i="3"/>
  <c r="R19" i="3"/>
  <c r="AM19" i="3"/>
  <c r="W19" i="3"/>
  <c r="X18" i="3"/>
  <c r="U20" i="3"/>
  <c r="V19" i="3"/>
  <c r="C29" i="6"/>
  <c r="C23" i="3"/>
  <c r="C28" i="6"/>
  <c r="C22" i="3"/>
  <c r="M27" i="6"/>
  <c r="AD17" i="3"/>
  <c r="F23" i="6" s="1"/>
  <c r="J4" i="6"/>
  <c r="Y20" i="6"/>
  <c r="AC18" i="3"/>
  <c r="C61" i="10"/>
  <c r="C24" i="3" s="1"/>
  <c r="H21" i="3"/>
  <c r="K22" i="6"/>
  <c r="Y23" i="3"/>
  <c r="AH22" i="3"/>
  <c r="AJ22" i="3" s="1"/>
  <c r="W22" i="6" l="1"/>
  <c r="Y22" i="6" s="1"/>
  <c r="Q20" i="3"/>
  <c r="V20" i="3" s="1"/>
  <c r="K21" i="3"/>
  <c r="Q21" i="3" s="1"/>
  <c r="M21" i="3"/>
  <c r="O21" i="3"/>
  <c r="AM20" i="3"/>
  <c r="R20" i="3"/>
  <c r="AN20" i="3"/>
  <c r="S20" i="3"/>
  <c r="Z20" i="3" s="1"/>
  <c r="W20" i="3"/>
  <c r="X19" i="3"/>
  <c r="U21" i="3"/>
  <c r="M28" i="6"/>
  <c r="AC19" i="3"/>
  <c r="AD19" i="3" s="1"/>
  <c r="F25" i="6" s="1"/>
  <c r="AD18" i="3"/>
  <c r="F24" i="6" s="1"/>
  <c r="C30" i="6"/>
  <c r="H22" i="3"/>
  <c r="C62" i="10"/>
  <c r="C31" i="6" s="1"/>
  <c r="Y24" i="3"/>
  <c r="AH23" i="3"/>
  <c r="AJ23" i="3" s="1"/>
  <c r="AL21" i="3" l="1"/>
  <c r="K22" i="3"/>
  <c r="Q22" i="3" s="1"/>
  <c r="M22" i="3"/>
  <c r="O22" i="3"/>
  <c r="S21" i="3"/>
  <c r="Z21" i="3" s="1"/>
  <c r="AN21" i="3"/>
  <c r="AM21" i="3"/>
  <c r="R21" i="3"/>
  <c r="W21" i="3"/>
  <c r="X20" i="3"/>
  <c r="U22" i="3"/>
  <c r="V21" i="3"/>
  <c r="C25" i="3"/>
  <c r="AC20" i="3"/>
  <c r="AD20" i="3" s="1"/>
  <c r="F26" i="6" s="1"/>
  <c r="M29" i="6"/>
  <c r="H23" i="3"/>
  <c r="C63" i="10"/>
  <c r="C32" i="6" s="1"/>
  <c r="Y25" i="3"/>
  <c r="AH24" i="3"/>
  <c r="AJ24" i="3" s="1"/>
  <c r="AL22" i="3" l="1"/>
  <c r="K23" i="3"/>
  <c r="AL23" i="3" s="1"/>
  <c r="M23" i="3"/>
  <c r="O23" i="3"/>
  <c r="AM22" i="3"/>
  <c r="R22" i="3"/>
  <c r="S22" i="3"/>
  <c r="Z22" i="3" s="1"/>
  <c r="AN22" i="3"/>
  <c r="W22" i="3"/>
  <c r="X21" i="3"/>
  <c r="U23" i="3"/>
  <c r="V22" i="3"/>
  <c r="AC21" i="3"/>
  <c r="AD21" i="3" s="1"/>
  <c r="F27" i="6" s="1"/>
  <c r="M30" i="6"/>
  <c r="H24" i="3"/>
  <c r="C26" i="3"/>
  <c r="C64" i="10"/>
  <c r="C33" i="6" s="1"/>
  <c r="Y26" i="3"/>
  <c r="AH25" i="3"/>
  <c r="AJ25" i="3" s="1"/>
  <c r="S23" i="3" l="1"/>
  <c r="Z23" i="3" s="1"/>
  <c r="AN23" i="3"/>
  <c r="AM23" i="3"/>
  <c r="R23" i="3"/>
  <c r="Q23" i="3"/>
  <c r="V23" i="3" s="1"/>
  <c r="K24" i="3"/>
  <c r="AL24" i="3" s="1"/>
  <c r="M24" i="3"/>
  <c r="O24" i="3"/>
  <c r="X22" i="3"/>
  <c r="W23" i="3"/>
  <c r="U24" i="3"/>
  <c r="H25" i="3"/>
  <c r="AC22" i="3"/>
  <c r="AD22" i="3" s="1"/>
  <c r="F28" i="6" s="1"/>
  <c r="M31" i="6"/>
  <c r="C27" i="3"/>
  <c r="C65" i="10"/>
  <c r="C28" i="3" s="1"/>
  <c r="Y27" i="3"/>
  <c r="AH26" i="3"/>
  <c r="AJ26" i="3" s="1"/>
  <c r="Q24" i="3" l="1"/>
  <c r="V24" i="3" s="1"/>
  <c r="R24" i="3"/>
  <c r="AM24" i="3"/>
  <c r="AN24" i="3"/>
  <c r="S24" i="3"/>
  <c r="Z24" i="3" s="1"/>
  <c r="K25" i="3"/>
  <c r="AL25" i="3" s="1"/>
  <c r="M25" i="3"/>
  <c r="O25" i="3"/>
  <c r="X23" i="3"/>
  <c r="W24" i="3"/>
  <c r="U25" i="3"/>
  <c r="H26" i="3"/>
  <c r="AC23" i="3"/>
  <c r="AD23" i="3" s="1"/>
  <c r="F29" i="6" s="1"/>
  <c r="M32" i="6"/>
  <c r="C34" i="6"/>
  <c r="C66" i="10"/>
  <c r="C29" i="3" s="1"/>
  <c r="Y28" i="3"/>
  <c r="AH27" i="3"/>
  <c r="AJ27" i="3" s="1"/>
  <c r="Q25" i="3" l="1"/>
  <c r="V25" i="3" s="1"/>
  <c r="R25" i="3"/>
  <c r="AM25" i="3"/>
  <c r="K26" i="3"/>
  <c r="AL26" i="3" s="1"/>
  <c r="M26" i="3"/>
  <c r="O26" i="3"/>
  <c r="S25" i="3"/>
  <c r="Z25" i="3" s="1"/>
  <c r="AN25" i="3"/>
  <c r="H27" i="3"/>
  <c r="X24" i="3"/>
  <c r="W25" i="3"/>
  <c r="U26" i="3"/>
  <c r="AC24" i="3"/>
  <c r="AD24" i="3" s="1"/>
  <c r="F30" i="6" s="1"/>
  <c r="M33" i="6"/>
  <c r="C35" i="6"/>
  <c r="C67" i="10"/>
  <c r="C30" i="3" s="1"/>
  <c r="Y29" i="3"/>
  <c r="AH28" i="3"/>
  <c r="AJ28" i="3" s="1"/>
  <c r="Q26" i="3" l="1"/>
  <c r="V26" i="3" s="1"/>
  <c r="S26" i="3"/>
  <c r="Z26" i="3" s="1"/>
  <c r="AN26" i="3"/>
  <c r="AM26" i="3"/>
  <c r="R26" i="3"/>
  <c r="K27" i="3"/>
  <c r="Q27" i="3" s="1"/>
  <c r="M27" i="3"/>
  <c r="O27" i="3"/>
  <c r="H28" i="3"/>
  <c r="X25" i="3"/>
  <c r="W26" i="3"/>
  <c r="U27" i="3"/>
  <c r="AC25" i="3"/>
  <c r="AD25" i="3" s="1"/>
  <c r="F31" i="6" s="1"/>
  <c r="C36" i="6"/>
  <c r="M34" i="6"/>
  <c r="C68" i="10"/>
  <c r="C37" i="6" s="1"/>
  <c r="Y30" i="3"/>
  <c r="AH29" i="3"/>
  <c r="AJ29" i="3" s="1"/>
  <c r="AL27" i="3" l="1"/>
  <c r="K28" i="3"/>
  <c r="AL28" i="3" s="1"/>
  <c r="O28" i="3"/>
  <c r="M28" i="3"/>
  <c r="S27" i="3"/>
  <c r="Z27" i="3" s="1"/>
  <c r="AN27" i="3"/>
  <c r="R27" i="3"/>
  <c r="AM27" i="3"/>
  <c r="H29" i="3"/>
  <c r="X26" i="3"/>
  <c r="W27" i="3"/>
  <c r="U28" i="3"/>
  <c r="V27" i="3"/>
  <c r="AC26" i="3"/>
  <c r="AD26" i="3" s="1"/>
  <c r="F32" i="6" s="1"/>
  <c r="M35" i="6"/>
  <c r="C31" i="3"/>
  <c r="C69" i="10"/>
  <c r="C32" i="3" s="1"/>
  <c r="Y31" i="3"/>
  <c r="AH30" i="3"/>
  <c r="AJ30" i="3" s="1"/>
  <c r="K29" i="3" l="1"/>
  <c r="AL29" i="3" s="1"/>
  <c r="M29" i="3"/>
  <c r="O29" i="3"/>
  <c r="Q28" i="3"/>
  <c r="V28" i="3" s="1"/>
  <c r="R28" i="3"/>
  <c r="AM28" i="3"/>
  <c r="AN28" i="3"/>
  <c r="S28" i="3"/>
  <c r="Z28" i="3" s="1"/>
  <c r="H30" i="3"/>
  <c r="H31" i="3" s="1"/>
  <c r="X27" i="3"/>
  <c r="W28" i="3"/>
  <c r="U29" i="3"/>
  <c r="AC27" i="3"/>
  <c r="AD27" i="3" s="1"/>
  <c r="F33" i="6" s="1"/>
  <c r="C38" i="6"/>
  <c r="M36" i="6"/>
  <c r="C70" i="10"/>
  <c r="C39" i="6" s="1"/>
  <c r="Y32" i="3"/>
  <c r="AH31" i="3"/>
  <c r="AJ31" i="3" s="1"/>
  <c r="Q29" i="3" l="1"/>
  <c r="V29" i="3" s="1"/>
  <c r="K31" i="3"/>
  <c r="Q31" i="3" s="1"/>
  <c r="O31" i="3"/>
  <c r="M31" i="3"/>
  <c r="K30" i="3"/>
  <c r="Q30" i="3" s="1"/>
  <c r="O30" i="3"/>
  <c r="M30" i="3"/>
  <c r="AM29" i="3"/>
  <c r="R29" i="3"/>
  <c r="AN29" i="3"/>
  <c r="S29" i="3"/>
  <c r="Z29" i="3" s="1"/>
  <c r="X28" i="3"/>
  <c r="W29" i="3"/>
  <c r="U30" i="3"/>
  <c r="AC28" i="3"/>
  <c r="AD28" i="3" s="1"/>
  <c r="F34" i="6" s="1"/>
  <c r="M37" i="6"/>
  <c r="C33" i="3"/>
  <c r="C71" i="10"/>
  <c r="C40" i="6" s="1"/>
  <c r="Y33" i="3"/>
  <c r="AH32" i="3"/>
  <c r="AJ32" i="3" s="1"/>
  <c r="H32" i="3"/>
  <c r="AL31" i="3" l="1"/>
  <c r="AL30" i="3"/>
  <c r="K32" i="3"/>
  <c r="AL32" i="3" s="1"/>
  <c r="M32" i="3"/>
  <c r="O32" i="3"/>
  <c r="AM31" i="3"/>
  <c r="R31" i="3"/>
  <c r="R30" i="3"/>
  <c r="AM30" i="3"/>
  <c r="S31" i="3"/>
  <c r="Z31" i="3" s="1"/>
  <c r="AN31" i="3"/>
  <c r="S30" i="3"/>
  <c r="Z30" i="3" s="1"/>
  <c r="AN30" i="3"/>
  <c r="X29" i="3"/>
  <c r="W30" i="3"/>
  <c r="U31" i="3"/>
  <c r="V30" i="3"/>
  <c r="AC29" i="3"/>
  <c r="AD29" i="3" s="1"/>
  <c r="F35" i="6" s="1"/>
  <c r="C34" i="3"/>
  <c r="M38" i="6"/>
  <c r="C72" i="10"/>
  <c r="Y34" i="3"/>
  <c r="AH33" i="3"/>
  <c r="AJ33" i="3" s="1"/>
  <c r="H33" i="3"/>
  <c r="Q32" i="3" l="1"/>
  <c r="AN32" i="3"/>
  <c r="S32" i="3"/>
  <c r="Z32" i="3" s="1"/>
  <c r="K33" i="3"/>
  <c r="AL33" i="3" s="1"/>
  <c r="M33" i="3"/>
  <c r="O33" i="3"/>
  <c r="R32" i="3"/>
  <c r="AM32" i="3"/>
  <c r="X30" i="3"/>
  <c r="W31" i="3"/>
  <c r="U32" i="3"/>
  <c r="V31" i="3"/>
  <c r="AC30" i="3"/>
  <c r="AD30" i="3" s="1"/>
  <c r="F36" i="6" s="1"/>
  <c r="M39" i="6"/>
  <c r="C41" i="6"/>
  <c r="C35" i="3"/>
  <c r="Y35" i="3"/>
  <c r="AH34" i="3"/>
  <c r="AJ34" i="3" s="1"/>
  <c r="H34" i="3"/>
  <c r="Q33" i="3" l="1"/>
  <c r="K34" i="3"/>
  <c r="Q34" i="3" s="1"/>
  <c r="M34" i="3"/>
  <c r="O34" i="3"/>
  <c r="S33" i="3"/>
  <c r="Z33" i="3" s="1"/>
  <c r="AN33" i="3"/>
  <c r="AM33" i="3"/>
  <c r="R33" i="3"/>
  <c r="X31" i="3"/>
  <c r="W32" i="3"/>
  <c r="U33" i="3"/>
  <c r="V32" i="3"/>
  <c r="AC31" i="3"/>
  <c r="AD31" i="3" s="1"/>
  <c r="F37" i="6" s="1"/>
  <c r="M40" i="6"/>
  <c r="AH35" i="3"/>
  <c r="AJ35" i="3" s="1"/>
  <c r="H35" i="3"/>
  <c r="AL34" i="3" l="1"/>
  <c r="S34" i="3"/>
  <c r="Z34" i="3" s="1"/>
  <c r="AN34" i="3"/>
  <c r="AM34" i="3"/>
  <c r="R34" i="3"/>
  <c r="K35" i="3"/>
  <c r="AL35" i="3" s="1"/>
  <c r="O35" i="3"/>
  <c r="M35" i="3"/>
  <c r="X32" i="3"/>
  <c r="W33" i="3"/>
  <c r="U34" i="3"/>
  <c r="V33" i="3"/>
  <c r="AC32" i="3"/>
  <c r="AD32" i="3" s="1"/>
  <c r="F38" i="6" s="1"/>
  <c r="M41" i="6"/>
  <c r="Q35" i="3" l="1"/>
  <c r="AM35" i="3"/>
  <c r="R35" i="3"/>
  <c r="AN35" i="3"/>
  <c r="S35" i="3"/>
  <c r="Z35" i="3" s="1"/>
  <c r="X33" i="3"/>
  <c r="W34" i="3"/>
  <c r="U35" i="3"/>
  <c r="V34" i="3"/>
  <c r="AC33" i="3"/>
  <c r="AD33" i="3" s="1"/>
  <c r="F39" i="6" s="1"/>
  <c r="AA21" i="3"/>
  <c r="I27" i="6" s="1"/>
  <c r="AA26" i="3"/>
  <c r="I32" i="6" s="1"/>
  <c r="AA24" i="3"/>
  <c r="I30" i="6" s="1"/>
  <c r="V35" i="3" l="1"/>
  <c r="X34" i="3"/>
  <c r="AA34" i="3" s="1"/>
  <c r="I40" i="6" s="1"/>
  <c r="W35" i="3"/>
  <c r="X35" i="3" s="1"/>
  <c r="AC34" i="3"/>
  <c r="AD34" i="3" s="1"/>
  <c r="F40" i="6" s="1"/>
  <c r="AP33" i="3"/>
  <c r="AF33" i="3" s="1"/>
  <c r="AA33" i="3"/>
  <c r="I39" i="6" s="1"/>
  <c r="AP35" i="3"/>
  <c r="AF35" i="3" s="1"/>
  <c r="AA18" i="3"/>
  <c r="I24" i="6" s="1"/>
  <c r="AA23" i="3"/>
  <c r="I29" i="6" s="1"/>
  <c r="AA30" i="3"/>
  <c r="I36" i="6" s="1"/>
  <c r="AP31" i="3"/>
  <c r="AF31" i="3" s="1"/>
  <c r="AA31" i="3"/>
  <c r="I37" i="6" s="1"/>
  <c r="AA27" i="3"/>
  <c r="I33" i="6" s="1"/>
  <c r="AA28" i="3"/>
  <c r="I34" i="6" s="1"/>
  <c r="AA17" i="3"/>
  <c r="I23" i="6" s="1"/>
  <c r="AA25" i="3"/>
  <c r="I31" i="6" s="1"/>
  <c r="AP22" i="3"/>
  <c r="AF22" i="3" s="1"/>
  <c r="AA22" i="3"/>
  <c r="I28" i="6" s="1"/>
  <c r="AP19" i="3"/>
  <c r="AF19" i="3" s="1"/>
  <c r="AA19" i="3"/>
  <c r="I25" i="6" s="1"/>
  <c r="AP34" i="3"/>
  <c r="AF34" i="3" s="1"/>
  <c r="AA20" i="3"/>
  <c r="I26" i="6" s="1"/>
  <c r="AA32" i="3"/>
  <c r="I38" i="6" s="1"/>
  <c r="AP29" i="3"/>
  <c r="AF29" i="3" s="1"/>
  <c r="AA29" i="3"/>
  <c r="I35" i="6" s="1"/>
  <c r="AP21" i="3"/>
  <c r="AF21" i="3" s="1"/>
  <c r="AP26" i="3"/>
  <c r="AF26" i="3" s="1"/>
  <c r="AP24" i="3"/>
  <c r="AF24" i="3" s="1"/>
  <c r="AP28" i="3"/>
  <c r="AF28" i="3" s="1"/>
  <c r="AP27" i="3"/>
  <c r="AF27" i="3" s="1"/>
  <c r="AA35" i="3" l="1"/>
  <c r="I41" i="6" s="1"/>
  <c r="AC35" i="3"/>
  <c r="AD35" i="3" s="1"/>
  <c r="F41" i="6" s="1"/>
  <c r="AP18" i="3"/>
  <c r="AP30" i="3"/>
  <c r="AP17" i="3"/>
  <c r="AP32" i="3"/>
  <c r="O33" i="6"/>
  <c r="Q33" i="6" s="1"/>
  <c r="H33" i="6"/>
  <c r="O27" i="6"/>
  <c r="Q27" i="6" s="1"/>
  <c r="H27" i="6"/>
  <c r="K27" i="6" s="1"/>
  <c r="O35" i="6"/>
  <c r="Q35" i="6" s="1"/>
  <c r="H35" i="6"/>
  <c r="K35" i="6" s="1"/>
  <c r="O37" i="6"/>
  <c r="Q37" i="6" s="1"/>
  <c r="H37" i="6"/>
  <c r="K37" i="6" s="1"/>
  <c r="O41" i="6"/>
  <c r="Q41" i="6" s="1"/>
  <c r="H41" i="6"/>
  <c r="O40" i="6"/>
  <c r="Q40" i="6" s="1"/>
  <c r="H40" i="6"/>
  <c r="K40" i="6" s="1"/>
  <c r="O39" i="6"/>
  <c r="Q39" i="6" s="1"/>
  <c r="H39" i="6"/>
  <c r="K39" i="6" s="1"/>
  <c r="O32" i="6"/>
  <c r="Q32" i="6" s="1"/>
  <c r="H32" i="6"/>
  <c r="K32" i="6" s="1"/>
  <c r="O34" i="6"/>
  <c r="Q34" i="6" s="1"/>
  <c r="H34" i="6"/>
  <c r="K34" i="6" s="1"/>
  <c r="O25" i="6"/>
  <c r="Q25" i="6" s="1"/>
  <c r="H25" i="6"/>
  <c r="K25" i="6" s="1"/>
  <c r="O24" i="6"/>
  <c r="Q24" i="6" s="1"/>
  <c r="O30" i="6"/>
  <c r="Q30" i="6" s="1"/>
  <c r="H30" i="6"/>
  <c r="K30" i="6" s="1"/>
  <c r="O28" i="6"/>
  <c r="Q28" i="6" s="1"/>
  <c r="H28" i="6"/>
  <c r="K28" i="6" s="1"/>
  <c r="AP20" i="3"/>
  <c r="AF20" i="3" s="1"/>
  <c r="AP25" i="3"/>
  <c r="AF25" i="3" s="1"/>
  <c r="AP23" i="3"/>
  <c r="AF23" i="3" s="1"/>
  <c r="K41" i="6" l="1"/>
  <c r="W41" i="6" s="1"/>
  <c r="Y41" i="6" s="1"/>
  <c r="O36" i="6"/>
  <c r="Q36" i="6" s="1"/>
  <c r="AF30" i="3"/>
  <c r="H36" i="6" s="1"/>
  <c r="K36" i="6" s="1"/>
  <c r="AF18" i="3"/>
  <c r="H24" i="6" s="1"/>
  <c r="K24" i="6" s="1"/>
  <c r="W24" i="6" s="1"/>
  <c r="Y24" i="6" s="1"/>
  <c r="O38" i="6"/>
  <c r="Q38" i="6" s="1"/>
  <c r="AF32" i="3"/>
  <c r="H38" i="6" s="1"/>
  <c r="K38" i="6" s="1"/>
  <c r="O23" i="6"/>
  <c r="Q23" i="6" s="1"/>
  <c r="AF17" i="3"/>
  <c r="H23" i="6" s="1"/>
  <c r="W39" i="6"/>
  <c r="Y39" i="6" s="1"/>
  <c r="K33" i="6"/>
  <c r="W33" i="6" s="1"/>
  <c r="Y33" i="6" s="1"/>
  <c r="W32" i="6"/>
  <c r="Y32" i="6" s="1"/>
  <c r="W37" i="6"/>
  <c r="Y37" i="6" s="1"/>
  <c r="W35" i="6"/>
  <c r="Y35" i="6" s="1"/>
  <c r="W30" i="6"/>
  <c r="Y30" i="6" s="1"/>
  <c r="W25" i="6"/>
  <c r="Y25" i="6" s="1"/>
  <c r="W34" i="6"/>
  <c r="Y34" i="6" s="1"/>
  <c r="W27" i="6"/>
  <c r="Y27" i="6" s="1"/>
  <c r="W40" i="6"/>
  <c r="Y40" i="6" s="1"/>
  <c r="W28" i="6"/>
  <c r="Y28" i="6" s="1"/>
  <c r="O29" i="6"/>
  <c r="Q29" i="6" s="1"/>
  <c r="H29" i="6"/>
  <c r="K29" i="6" s="1"/>
  <c r="O31" i="6"/>
  <c r="Q31" i="6" s="1"/>
  <c r="H31" i="6"/>
  <c r="K31" i="6" s="1"/>
  <c r="O26" i="6"/>
  <c r="Q26" i="6" s="1"/>
  <c r="H26" i="6"/>
  <c r="K26" i="6" s="1"/>
  <c r="K23" i="6" l="1"/>
  <c r="W36" i="6"/>
  <c r="Y36" i="6" s="1"/>
  <c r="W38" i="6"/>
  <c r="Y38" i="6" s="1"/>
  <c r="W29" i="6"/>
  <c r="Y29" i="6" s="1"/>
  <c r="W26" i="6"/>
  <c r="Y26" i="6" s="1"/>
  <c r="W31" i="6"/>
  <c r="Y31" i="6" s="1"/>
  <c r="W23" i="6" l="1"/>
  <c r="Y23" i="6" s="1"/>
  <c r="Y42" i="6" s="1"/>
  <c r="Y43" i="6" s="1"/>
  <c r="W8" i="6" s="1"/>
  <c r="W6" i="6" l="1"/>
  <c r="W7" i="6" s="1"/>
  <c r="AA26" i="6"/>
  <c r="W10" i="6"/>
</calcChain>
</file>

<file path=xl/comments1.xml><?xml version="1.0" encoding="utf-8"?>
<comments xmlns="http://schemas.openxmlformats.org/spreadsheetml/2006/main">
  <authors>
    <author>Joerg W</author>
  </authors>
  <commentList>
    <comment ref="AC7" authorId="0" shapeId="0">
      <text>
        <r>
          <rPr>
            <b/>
            <sz val="9"/>
            <color indexed="81"/>
            <rFont val="Segoe UI"/>
            <family val="2"/>
          </rPr>
          <t>this approach was chosen in 'input data'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8" authorId="0" shapeId="0">
      <text>
        <r>
          <rPr>
            <sz val="9"/>
            <color indexed="81"/>
            <rFont val="Segoe UI"/>
            <family val="2"/>
          </rPr>
          <t>This is the investment that was typed in in 'input data'. This value pops up only if "% of investment" is chosen for maintenance.</t>
        </r>
      </text>
    </comment>
    <comment ref="U10" authorId="0" shapeId="0">
      <text>
        <r>
          <rPr>
            <sz val="9"/>
            <color indexed="81"/>
            <rFont val="Segoe UI"/>
            <family val="2"/>
          </rPr>
          <t xml:space="preserve">Eingegebene Kosten des Brennstoffes in Euro/MWh
</t>
        </r>
      </text>
    </comment>
    <comment ref="V10" authorId="0" shapeId="0">
      <text>
        <r>
          <rPr>
            <b/>
            <sz val="9"/>
            <color indexed="81"/>
            <rFont val="Segoe UI"/>
            <family val="2"/>
          </rPr>
          <t>Joerg W:</t>
        </r>
        <r>
          <rPr>
            <sz val="9"/>
            <color indexed="81"/>
            <rFont val="Segoe UI"/>
            <family val="2"/>
          </rPr>
          <t xml:space="preserve">
Korrekturfaktor, falls der Preis des Brennstoffes bezogen auf den Heizwert Hi angegeben wurde. 
Erfolgt automatisch nach Eingabe des Kostenbezuges (Eingabeblatt) 
und des Brennstoffes. Falls keine Umrechnung erforderlich ist, gilt der Wert 1</t>
        </r>
      </text>
    </comment>
    <comment ref="AC10" authorId="0" shapeId="0">
      <text>
        <r>
          <rPr>
            <b/>
            <sz val="9"/>
            <color indexed="81"/>
            <rFont val="Segoe UI"/>
            <family val="2"/>
          </rPr>
          <t>Maintenance costs in year 1 which are given in 'input data'.</t>
        </r>
      </text>
    </comment>
    <comment ref="J11" authorId="0" shapeId="0">
      <text>
        <r>
          <rPr>
            <sz val="9"/>
            <color indexed="81"/>
            <rFont val="Segoe UI"/>
            <family val="2"/>
            <charset val="186"/>
          </rPr>
          <t>degree of utilisation with regard to Hi</t>
        </r>
      </text>
    </comment>
    <comment ref="L11" authorId="0" shapeId="0">
      <text>
        <r>
          <rPr>
            <sz val="9"/>
            <color indexed="81"/>
            <rFont val="Segoe UI"/>
            <family val="2"/>
            <charset val="186"/>
          </rPr>
          <t>degree of utilisation with regard to Hi</t>
        </r>
      </text>
    </comment>
    <comment ref="N11" authorId="0" shapeId="0">
      <text>
        <r>
          <rPr>
            <sz val="9"/>
            <color indexed="81"/>
            <rFont val="Segoe UI"/>
            <family val="2"/>
            <charset val="186"/>
          </rPr>
          <t>degree of utilisation with regard to Hi</t>
        </r>
      </text>
    </comment>
    <comment ref="U11" authorId="0" shapeId="0">
      <text>
        <r>
          <rPr>
            <sz val="9"/>
            <color indexed="81"/>
            <rFont val="Segoe UI"/>
            <family val="2"/>
          </rPr>
          <t>Für die Berechnung massgeblicher Brennstoffpreis in Euro/MWh, bezogen auf den Brennwert Hs (wurde ggf. korrigiert, falls in der Eingabemaske der Preis bezogen auf den Heizwert Hi eingegeben wurde.)</t>
        </r>
      </text>
    </comment>
  </commentList>
</comments>
</file>

<file path=xl/sharedStrings.xml><?xml version="1.0" encoding="utf-8"?>
<sst xmlns="http://schemas.openxmlformats.org/spreadsheetml/2006/main" count="290" uniqueCount="189">
  <si>
    <t>€</t>
  </si>
  <si>
    <t xml:space="preserve">€ </t>
  </si>
  <si>
    <t>[kW]</t>
  </si>
  <si>
    <t>[MWh/a]</t>
  </si>
  <si>
    <t>[Euro/MWh]</t>
  </si>
  <si>
    <t>[ Euro/MWh]</t>
  </si>
  <si>
    <t>[h]</t>
  </si>
  <si>
    <t>BTU Cottbus-Senftenberg</t>
  </si>
  <si>
    <t>Prof. Dr.-Ing. Matthias Koziol</t>
  </si>
  <si>
    <t>Universitätsplatz 1</t>
  </si>
  <si>
    <t>03044 Cottbus</t>
  </si>
  <si>
    <t>[%/a]</t>
  </si>
  <si>
    <t xml:space="preserve">[Euro/a] </t>
  </si>
  <si>
    <t>HS/Hi</t>
  </si>
  <si>
    <t>[€/MWh]</t>
  </si>
  <si>
    <t>[€]</t>
  </si>
  <si>
    <t>Dipl.-Ing. Jörg Walther</t>
  </si>
  <si>
    <t>Software</t>
  </si>
  <si>
    <t>nicht durch disk. Jahres-Ergebnisse gedeckter  Betrag der Investition abzügl. KWKG Trassenförderung §19</t>
  </si>
  <si>
    <t>input data</t>
  </si>
  <si>
    <t>all costs &amp; prices net.</t>
  </si>
  <si>
    <t>fuel costs</t>
  </si>
  <si>
    <t>fuel</t>
  </si>
  <si>
    <t>costs</t>
  </si>
  <si>
    <t>cost increase</t>
  </si>
  <si>
    <t>reference</t>
  </si>
  <si>
    <t>without fuel costs</t>
  </si>
  <si>
    <t>should be noticed as of (e.g. 2019)</t>
  </si>
  <si>
    <t>price increase</t>
  </si>
  <si>
    <t>performance or</t>
  </si>
  <si>
    <t>work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</si>
  <si>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</si>
  <si>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</si>
  <si>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</si>
  <si>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</si>
  <si>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</si>
  <si>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</si>
  <si>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</si>
  <si>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</si>
  <si>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</si>
  <si>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</si>
  <si>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</si>
  <si>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</si>
  <si>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</si>
  <si>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</si>
  <si>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</si>
  <si>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</si>
  <si>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</si>
  <si>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</si>
  <si>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</si>
  <si>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</si>
  <si>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maintanance costs</t>
  </si>
  <si>
    <t>operating costs</t>
  </si>
  <si>
    <t>% of investment</t>
  </si>
  <si>
    <t>% of revenues</t>
  </si>
  <si>
    <t>please select</t>
  </si>
  <si>
    <t>Euro blanket</t>
  </si>
  <si>
    <t>boiler_natural gas</t>
  </si>
  <si>
    <t>boiler_biogas</t>
  </si>
  <si>
    <t>boiler_oil</t>
  </si>
  <si>
    <t>boiler_wood/pellets/straw</t>
  </si>
  <si>
    <t>cogeneration unit_natural gas</t>
  </si>
  <si>
    <t>cogeneration unit_oil</t>
  </si>
  <si>
    <t>cogeneration unit_biogas</t>
  </si>
  <si>
    <t>heat pump_brine</t>
  </si>
  <si>
    <t>heat pump_air</t>
  </si>
  <si>
    <t>solar_collector</t>
  </si>
  <si>
    <t>P2H_electricity</t>
  </si>
  <si>
    <t>type of generating plant</t>
  </si>
  <si>
    <t>natural gas</t>
  </si>
  <si>
    <t>biogas</t>
  </si>
  <si>
    <t>oil</t>
  </si>
  <si>
    <t>wood</t>
  </si>
  <si>
    <t>electricity</t>
  </si>
  <si>
    <t>boiler_biomethane</t>
  </si>
  <si>
    <t>cogeneration unit_biomethane</t>
  </si>
  <si>
    <t>heat pump_natural gas</t>
  </si>
  <si>
    <t>heat pump_biogas</t>
  </si>
  <si>
    <t>heat pump_biomethane</t>
  </si>
  <si>
    <t>biomethane</t>
  </si>
  <si>
    <t>solar energy</t>
  </si>
  <si>
    <t>calculation of unprofitable costs</t>
  </si>
  <si>
    <t>investment</t>
  </si>
  <si>
    <t>amount of investment not covered by discounted annuals results</t>
  </si>
  <si>
    <t>revenues</t>
  </si>
  <si>
    <t>other incomes</t>
  </si>
  <si>
    <t>result</t>
  </si>
  <si>
    <t>present value</t>
  </si>
  <si>
    <t>year</t>
  </si>
  <si>
    <t>maintenance</t>
  </si>
  <si>
    <t>general</t>
  </si>
  <si>
    <t>sum</t>
  </si>
  <si>
    <t>sales revenues</t>
  </si>
  <si>
    <t>heat</t>
  </si>
  <si>
    <t>present value of sum</t>
  </si>
  <si>
    <t>notes</t>
  </si>
  <si>
    <t>discounted result</t>
  </si>
  <si>
    <t>investment minus discounted sum</t>
  </si>
  <si>
    <t>Microsoft Excel, version 2007 or later</t>
  </si>
  <si>
    <t>operating system</t>
  </si>
  <si>
    <t>recommended: Windows 7, Windows 8, Windows Server 2008 R2, Windows Server 2012, Windows 10</t>
  </si>
  <si>
    <t>change log</t>
  </si>
  <si>
    <t>system requirements</t>
  </si>
  <si>
    <t>thermal efficiency*</t>
  </si>
  <si>
    <t>electrical efficiency*</t>
  </si>
  <si>
    <t>discount rate</t>
  </si>
  <si>
    <t xml:space="preserve">heat source </t>
  </si>
  <si>
    <t>-</t>
  </si>
  <si>
    <t>Internal Rate of Return</t>
  </si>
  <si>
    <t>external heat</t>
  </si>
  <si>
    <t>corresponding fuel</t>
  </si>
  <si>
    <t>calorific value</t>
  </si>
  <si>
    <t>text templates profitability</t>
  </si>
  <si>
    <t>The planned interest rate will not be achieved.</t>
  </si>
  <si>
    <t>The planned interest rate will be achieved, the investment is profitable.</t>
  </si>
  <si>
    <t>Please select data in or fill out the blue marked fields.</t>
  </si>
  <si>
    <t>dropdown menue</t>
  </si>
  <si>
    <t>conversion factor to inferior calorific value (Hi) according to DIN 18599-1 AH B</t>
  </si>
  <si>
    <t>background data: dropdown menues, text blocks and references</t>
  </si>
  <si>
    <t>text block</t>
  </si>
  <si>
    <t>including addtional costs (see manual)</t>
  </si>
  <si>
    <t>notes / comments</t>
  </si>
  <si>
    <t>Choose the type of heat source(s) in the option field and complete information on costs.</t>
  </si>
  <si>
    <t>Maintenance costs can be either blanket or dependent upon the value of the investment [%].</t>
  </si>
  <si>
    <t>Mixed price for dh heat consists of contracting price (price per kWh), power price (kW) and metering price</t>
  </si>
  <si>
    <t>Full hours of use will be only required if heat consumption is described by power rating (kW).</t>
  </si>
  <si>
    <t>Please consider any risks through cautious forecasts!</t>
  </si>
  <si>
    <t>If there is more than one generating plant given, power (in total 100 %) has to be allocated among all generating plants.</t>
  </si>
  <si>
    <t>If heat output needs to be allocated:</t>
  </si>
  <si>
    <t>If heat consumption is given:</t>
  </si>
  <si>
    <t>Only the increase of heat consumption per year is needed.</t>
  </si>
  <si>
    <t>If data for power and work is given: power takes priority</t>
  </si>
  <si>
    <t>hours of full utilisation of DH system [h]</t>
  </si>
  <si>
    <t>average heat losses of DH system (transmission losses)</t>
  </si>
  <si>
    <t>allocation of distributed heat to generating plants</t>
  </si>
  <si>
    <t>input 3: calculated revenues</t>
  </si>
  <si>
    <t>Input 4: heat distribution and other system data</t>
  </si>
  <si>
    <t>Input 1: investment</t>
  </si>
  <si>
    <t>Input 2: costs</t>
  </si>
  <si>
    <t>general operating expenses</t>
  </si>
  <si>
    <t>revenue generated by sale of electricity</t>
  </si>
  <si>
    <t>expected interest rate for invested capital (see manual)</t>
  </si>
  <si>
    <t>additional calculations for economic efficiency and funding gap</t>
  </si>
  <si>
    <t>costs for fuel or purchased heat</t>
  </si>
  <si>
    <t>amount of heat</t>
  </si>
  <si>
    <t>new connections</t>
  </si>
  <si>
    <t>transmission losses</t>
  </si>
  <si>
    <t>power</t>
  </si>
  <si>
    <t>heat to be produced</t>
  </si>
  <si>
    <t>generating plant 1</t>
  </si>
  <si>
    <t>generating plant 2</t>
  </si>
  <si>
    <t>generating plant 3</t>
  </si>
  <si>
    <t>reference calorific value</t>
  </si>
  <si>
    <t>base values</t>
  </si>
  <si>
    <t>increase p.a. &gt;&gt;</t>
  </si>
  <si>
    <t>needed fuel heat</t>
  </si>
  <si>
    <t>reference: inferior calorific value Hi</t>
  </si>
  <si>
    <t>DU Hi</t>
  </si>
  <si>
    <t>fuel energy</t>
  </si>
  <si>
    <t>reference: superior calorific value Hs</t>
  </si>
  <si>
    <t>gp 1</t>
  </si>
  <si>
    <t>gp 2</t>
  </si>
  <si>
    <t>gp 3</t>
  </si>
  <si>
    <t>if E16 = excluded: thermal output was defined by work instead of power.</t>
  </si>
  <si>
    <t>capital expenses</t>
  </si>
  <si>
    <t>maintenance costs</t>
  </si>
  <si>
    <t>considering time specification</t>
  </si>
  <si>
    <t>general operating costs</t>
  </si>
  <si>
    <t>mixed price for DH that is sold</t>
  </si>
  <si>
    <t>revenues by selling DH</t>
  </si>
  <si>
    <t>heat output to customers</t>
  </si>
  <si>
    <t>mixed price</t>
  </si>
  <si>
    <t>revenues by selling electricity (only with cogeneration)</t>
  </si>
  <si>
    <t>generated electricity</t>
  </si>
  <si>
    <t>electrical efficiency</t>
  </si>
  <si>
    <t>reference for costs: superior (gross) calorific value</t>
  </si>
  <si>
    <t>reference for costs: inferior (net) calorific value</t>
  </si>
  <si>
    <t xml:space="preserve"> </t>
  </si>
  <si>
    <t>other incomes: see manual, blue fields can be filled out manually</t>
  </si>
  <si>
    <t>*) efficiency, based on inferior calorific value Hi || if heat pumps are planned: COP [%] or SPF [%], e.g. 350% (see manual)</t>
  </si>
  <si>
    <t>Lilian Senft (M.Eng.)</t>
  </si>
  <si>
    <t>Germany</t>
  </si>
  <si>
    <t>development (author)</t>
  </si>
  <si>
    <t>LowTEMP calculation tool, Version 0.9 (beta)</t>
  </si>
  <si>
    <t>phone: +49 355 69 3627 (secretary's office)</t>
  </si>
  <si>
    <t>calculation tool for determining economic efficiency and funding gaps of low-temperature district heating systems</t>
  </si>
  <si>
    <t>increase in heat capacity</t>
  </si>
  <si>
    <t>General operating costs include both costs for operating the planned project (incl. electricity, insurance, taxes) and staff costs.</t>
  </si>
  <si>
    <t>published 10.01.2020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</si>
</sst>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&quot;€&quot;#,##0_);[Red]\(&quot;€&quot;#,##0\)"/>
    <numFmt numFmtId="165" formatCode="_(&quot;€&quot;* #,##0.00_);_(&quot;€&quot;* \(#,##0.00\);_(&quot;€&quot;* &quot;-&quot;??_);_(@_)"/>
    <numFmt numFmtId="166" formatCode="#,##0\ &quot;€&quot;"/>
    <numFmt numFmtId="167" formatCode="#,##0.00\ &quot;€&quot;"/>
    <numFmt numFmtId="168" formatCode="0.0%"/>
    <numFmt numFmtId="169" formatCode="#,##0.00_ ;[Red]\-#,##0.00;\-"/>
    <numFmt numFmtId="170" formatCode="0.0000000000000000000"/>
    <numFmt numFmtId="171" formatCode="General&quot;.&quot;"/>
    <numFmt numFmtId="172" formatCode="_-* #,##0.00\ _F_-;\-* #,##0.00\ _F_-;_-* &quot;-&quot;??\ _F_-;_-@_-"/>
    <numFmt numFmtId="173" formatCode="_-&quot;£&quot;* #,##0.00_-;\-&quot;£&quot;* #,##0.00_-;_-&quot;£&quot;* &quot;-&quot;??_-;_-@_-"/>
    <numFmt numFmtId="174" formatCode="###\ ###\ &quot;Mg/a&quot;"/>
    <numFmt numFmtId="175" formatCode="#,#00"/>
    <numFmt numFmtId="176" formatCode="###\ ##0.0\ &quot;kg/d&quot;"/>
    <numFmt numFmtId="177" formatCode=";;;"/>
    <numFmt numFmtId="178" formatCode="#,##0.000_);[Red]\(#,##0.000\)"/>
    <numFmt numFmtId="179" formatCode="\$#,#00"/>
    <numFmt numFmtId="180" formatCode="#,##0.00_ ;\-#,##0.00\ "/>
    <numFmt numFmtId="181" formatCode="#,##0.000"/>
    <numFmt numFmtId="182" formatCode="0.000"/>
  </numFmts>
  <fonts count="8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MS Sans Serif"/>
      <family val="2"/>
    </font>
    <font>
      <sz val="11"/>
      <color indexed="37"/>
      <name val="Calibri"/>
      <family val="2"/>
    </font>
    <font>
      <b/>
      <u val="doubleAccounting"/>
      <sz val="8"/>
      <color indexed="8"/>
      <name val="Arial"/>
      <family val="2"/>
    </font>
    <font>
      <b/>
      <sz val="11"/>
      <color indexed="17"/>
      <name val="Calibri"/>
      <family val="2"/>
    </font>
    <font>
      <sz val="1"/>
      <color indexed="8"/>
      <name val="Courier"/>
      <family val="3"/>
    </font>
    <font>
      <sz val="10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48"/>
      <name val="Calibri"/>
      <family val="2"/>
    </font>
    <font>
      <b/>
      <sz val="1"/>
      <color indexed="8"/>
      <name val="Courier"/>
      <family val="3"/>
    </font>
    <font>
      <sz val="10"/>
      <name val="MS Sans Serif"/>
      <family val="2"/>
    </font>
    <font>
      <b/>
      <sz val="8"/>
      <color indexed="33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sz val="10"/>
      <name val="Arial MT"/>
      <family val="2"/>
    </font>
    <font>
      <sz val="8"/>
      <color indexed="8"/>
      <name val="Arial"/>
      <family val="2"/>
    </font>
    <font>
      <b/>
      <sz val="8"/>
      <name val="MS Sans Serif"/>
      <family val="2"/>
    </font>
    <font>
      <sz val="10"/>
      <name val="Courier"/>
      <family val="3"/>
    </font>
    <font>
      <sz val="11"/>
      <color indexed="14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  <charset val="186"/>
    </font>
    <font>
      <sz val="11"/>
      <color theme="1"/>
      <name val="Corbel"/>
      <family val="2"/>
    </font>
    <font>
      <b/>
      <sz val="24"/>
      <color theme="1"/>
      <name val="Corbel"/>
      <family val="2"/>
    </font>
    <font>
      <b/>
      <sz val="11"/>
      <color rgb="FFFF0000"/>
      <name val="Corbel"/>
      <family val="2"/>
    </font>
    <font>
      <b/>
      <sz val="11"/>
      <color theme="1"/>
      <name val="Corbel"/>
      <family val="2"/>
    </font>
    <font>
      <b/>
      <sz val="16"/>
      <color theme="0"/>
      <name val="Corbel"/>
      <family val="2"/>
    </font>
    <font>
      <b/>
      <sz val="11"/>
      <color theme="0"/>
      <name val="Corbel"/>
      <family val="2"/>
    </font>
    <font>
      <b/>
      <sz val="16"/>
      <color theme="1"/>
      <name val="Corbel"/>
      <family val="2"/>
    </font>
    <font>
      <sz val="10"/>
      <color theme="1"/>
      <name val="Corbel"/>
      <family val="2"/>
    </font>
    <font>
      <b/>
      <sz val="11"/>
      <name val="Corbel"/>
      <family val="2"/>
    </font>
    <font>
      <sz val="11"/>
      <name val="Corbel"/>
      <family val="2"/>
    </font>
    <font>
      <b/>
      <sz val="16"/>
      <name val="Corbel"/>
      <family val="2"/>
    </font>
    <font>
      <sz val="11"/>
      <color theme="0" tint="-0.249977111117893"/>
      <name val="Corbel"/>
      <family val="2"/>
    </font>
    <font>
      <sz val="11"/>
      <color rgb="FFFF0000"/>
      <name val="Corbel"/>
      <family val="2"/>
    </font>
    <font>
      <b/>
      <sz val="11"/>
      <color theme="0" tint="-0.249977111117893"/>
      <name val="Corbel"/>
      <family val="2"/>
    </font>
    <font>
      <sz val="9"/>
      <color theme="1"/>
      <name val="Corbel"/>
      <family val="2"/>
    </font>
    <font>
      <b/>
      <sz val="14"/>
      <color theme="1"/>
      <name val="Corbel"/>
      <family val="2"/>
    </font>
    <font>
      <b/>
      <sz val="22"/>
      <color theme="1"/>
      <name val="Corbel"/>
      <family val="2"/>
    </font>
    <font>
      <sz val="24"/>
      <color theme="1"/>
      <name val="Corbel"/>
      <family val="2"/>
    </font>
    <font>
      <sz val="10"/>
      <color rgb="FFFF0000"/>
      <name val="Corbel"/>
      <family val="2"/>
    </font>
    <font>
      <sz val="8"/>
      <color theme="1"/>
      <name val="Corbel"/>
      <family val="2"/>
    </font>
    <font>
      <b/>
      <sz val="8"/>
      <color theme="1"/>
      <name val="Corbel"/>
      <family val="2"/>
    </font>
    <font>
      <sz val="11"/>
      <color theme="0" tint="-0.34998626667073579"/>
      <name val="Corbel"/>
      <family val="2"/>
    </font>
    <font>
      <b/>
      <sz val="24"/>
      <name val="Corbel"/>
      <family val="2"/>
    </font>
    <font>
      <b/>
      <sz val="14"/>
      <color theme="0"/>
      <name val="Corbel"/>
      <family val="2"/>
    </font>
    <font>
      <sz val="14"/>
      <color theme="1"/>
      <name val="Corbel"/>
      <family val="2"/>
    </font>
    <font>
      <sz val="20"/>
      <color theme="1"/>
      <name val="Corbel"/>
      <family val="2"/>
    </font>
    <font>
      <b/>
      <sz val="22"/>
      <name val="Corbel"/>
      <family val="2"/>
    </font>
    <font>
      <i/>
      <sz val="11"/>
      <color theme="1"/>
      <name val="Corbel"/>
      <family val="2"/>
    </font>
    <font>
      <b/>
      <sz val="14"/>
      <name val="Corbel"/>
      <family val="2"/>
    </font>
    <font>
      <b/>
      <sz val="12"/>
      <name val="Corbel"/>
      <family val="2"/>
    </font>
    <font>
      <b/>
      <i/>
      <sz val="10"/>
      <name val="Corbel"/>
      <family val="2"/>
    </font>
    <font>
      <sz val="8"/>
      <name val="Corbel"/>
      <family val="2"/>
    </font>
    <font>
      <sz val="8"/>
      <color rgb="FFFF0000"/>
      <name val="Corbel"/>
      <family val="2"/>
    </font>
    <font>
      <sz val="16"/>
      <name val="Corbel"/>
      <family val="2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1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lightGray"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3B2E3"/>
        <bgColor indexed="64"/>
      </patternFill>
    </fill>
    <fill>
      <patternFill patternType="solid">
        <fgColor rgb="FFF8B13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47">
    <xf numFmtId="0" fontId="0" fillId="0" borderId="0"/>
    <xf numFmtId="0" fontId="1" fillId="2" borderId="0"/>
    <xf numFmtId="0" fontId="11" fillId="2" borderId="0"/>
    <xf numFmtId="0" fontId="12" fillId="2" borderId="0"/>
    <xf numFmtId="0" fontId="13" fillId="2" borderId="0"/>
    <xf numFmtId="0" fontId="14" fillId="2" borderId="0"/>
    <xf numFmtId="0" fontId="15" fillId="2" borderId="0"/>
    <xf numFmtId="0" fontId="3" fillId="2" borderId="0"/>
    <xf numFmtId="169" fontId="1" fillId="3" borderId="1"/>
    <xf numFmtId="169" fontId="1" fillId="3" borderId="1"/>
    <xf numFmtId="170" fontId="1" fillId="3" borderId="1"/>
    <xf numFmtId="0" fontId="12" fillId="3" borderId="0"/>
    <xf numFmtId="0" fontId="1" fillId="2" borderId="0"/>
    <xf numFmtId="0" fontId="11" fillId="2" borderId="0"/>
    <xf numFmtId="0" fontId="12" fillId="2" borderId="0"/>
    <xf numFmtId="0" fontId="1" fillId="2" borderId="0"/>
    <xf numFmtId="0" fontId="14" fillId="2" borderId="0"/>
    <xf numFmtId="0" fontId="15" fillId="2" borderId="0"/>
    <xf numFmtId="0" fontId="3" fillId="2" borderId="0"/>
    <xf numFmtId="0" fontId="1" fillId="0" borderId="0"/>
    <xf numFmtId="171" fontId="16" fillId="0" borderId="0" applyFont="0" applyFill="0" applyBorder="0">
      <alignment horizontal="left"/>
    </xf>
    <xf numFmtId="0" fontId="9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9" fillId="8" borderId="0" applyNumberFormat="0" applyBorder="0" applyAlignment="0" applyProtection="0"/>
    <xf numFmtId="0" fontId="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9" fillId="24" borderId="0" applyNumberFormat="0" applyBorder="0" applyAlignment="0" applyProtection="0"/>
    <xf numFmtId="0" fontId="17" fillId="22" borderId="0" applyNumberFormat="0" applyBorder="0" applyAlignment="0" applyProtection="0"/>
    <xf numFmtId="0" fontId="18" fillId="0" borderId="3" applyBorder="0" applyAlignment="0" applyProtection="0">
      <alignment horizontal="center"/>
    </xf>
    <xf numFmtId="0" fontId="19" fillId="25" borderId="4" applyNumberFormat="0" applyAlignment="0" applyProtection="0"/>
    <xf numFmtId="0" fontId="7" fillId="17" borderId="5" applyNumberFormat="0" applyAlignment="0" applyProtection="0"/>
    <xf numFmtId="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" fontId="20" fillId="0" borderId="0">
      <protection locked="0"/>
    </xf>
    <xf numFmtId="14" fontId="1" fillId="0" borderId="0"/>
    <xf numFmtId="174" fontId="3" fillId="26" borderId="3" applyNumberFormat="0" applyFon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165" fontId="1" fillId="0" borderId="0" applyFont="0" applyFill="0" applyBorder="0" applyAlignment="0" applyProtection="0"/>
    <xf numFmtId="175" fontId="20" fillId="0" borderId="0">
      <protection locked="0"/>
    </xf>
    <xf numFmtId="0" fontId="21" fillId="0" borderId="0"/>
    <xf numFmtId="0" fontId="11" fillId="30" borderId="0">
      <alignment vertical="center"/>
    </xf>
    <xf numFmtId="0" fontId="2" fillId="15" borderId="0" applyNumberFormat="0" applyBorder="0" applyAlignment="0" applyProtection="0"/>
    <xf numFmtId="0" fontId="15" fillId="0" borderId="0" applyNumberFormat="0" applyFill="0" applyBorder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180" fontId="25" fillId="0" borderId="9">
      <alignment vertical="center"/>
    </xf>
    <xf numFmtId="0" fontId="3" fillId="2" borderId="0" applyNumberFormat="0" applyFont="0" applyBorder="0" applyAlignment="0" applyProtection="0"/>
    <xf numFmtId="0" fontId="26" fillId="23" borderId="4" applyNumberFormat="0" applyAlignment="0" applyProtection="0"/>
    <xf numFmtId="176" fontId="1" fillId="0" borderId="1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1" fontId="27" fillId="0" borderId="0">
      <protection locked="0"/>
    </xf>
    <xf numFmtId="1" fontId="27" fillId="0" borderId="0">
      <protection locked="0"/>
    </xf>
    <xf numFmtId="0" fontId="5" fillId="0" borderId="11" applyNumberFormat="0" applyFill="0" applyAlignment="0" applyProtection="0"/>
    <xf numFmtId="0" fontId="1" fillId="0" borderId="0"/>
    <xf numFmtId="0" fontId="3" fillId="22" borderId="4" applyNumberFormat="0" applyFont="0" applyAlignment="0" applyProtection="0"/>
    <xf numFmtId="0" fontId="6" fillId="25" borderId="2" applyNumberFormat="0" applyAlignment="0" applyProtection="0"/>
    <xf numFmtId="14" fontId="3" fillId="0" borderId="12" applyNumberFormat="0" applyFill="0" applyAlignment="0" applyProtection="0">
      <alignment horizontal="right"/>
    </xf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8" fillId="1" borderId="0" applyFont="0" applyFill="0" applyBorder="0" applyAlignment="0"/>
    <xf numFmtId="10" fontId="28" fillId="0" borderId="0" applyFont="0" applyFill="0" applyBorder="0" applyAlignment="0"/>
    <xf numFmtId="0" fontId="29" fillId="0" borderId="0" applyNumberFormat="0" applyFill="0" applyBorder="0" applyAlignment="0" applyProtection="0"/>
    <xf numFmtId="4" fontId="30" fillId="31" borderId="2" applyNumberFormat="0" applyProtection="0">
      <alignment vertical="center"/>
    </xf>
    <xf numFmtId="4" fontId="31" fillId="31" borderId="2" applyNumberFormat="0" applyProtection="0">
      <alignment vertical="center"/>
    </xf>
    <xf numFmtId="4" fontId="30" fillId="31" borderId="2" applyNumberFormat="0" applyProtection="0">
      <alignment horizontal="left" vertical="center" indent="1"/>
    </xf>
    <xf numFmtId="4" fontId="30" fillId="31" borderId="2" applyNumberFormat="0" applyProtection="0">
      <alignment horizontal="left" vertical="center" indent="1"/>
    </xf>
    <xf numFmtId="0" fontId="1" fillId="32" borderId="2" applyNumberFormat="0" applyProtection="0">
      <alignment horizontal="left" vertical="center" indent="1"/>
    </xf>
    <xf numFmtId="4" fontId="30" fillId="33" borderId="2" applyNumberFormat="0" applyProtection="0">
      <alignment horizontal="right" vertical="center"/>
    </xf>
    <xf numFmtId="4" fontId="30" fillId="34" borderId="2" applyNumberFormat="0" applyProtection="0">
      <alignment horizontal="right" vertical="center"/>
    </xf>
    <xf numFmtId="4" fontId="30" fillId="35" borderId="2" applyNumberFormat="0" applyProtection="0">
      <alignment horizontal="right" vertical="center"/>
    </xf>
    <xf numFmtId="4" fontId="30" fillId="36" borderId="2" applyNumberFormat="0" applyProtection="0">
      <alignment horizontal="right" vertical="center"/>
    </xf>
    <xf numFmtId="4" fontId="30" fillId="37" borderId="2" applyNumberFormat="0" applyProtection="0">
      <alignment horizontal="right" vertical="center"/>
    </xf>
    <xf numFmtId="4" fontId="30" fillId="38" borderId="2" applyNumberFormat="0" applyProtection="0">
      <alignment horizontal="right" vertical="center"/>
    </xf>
    <xf numFmtId="4" fontId="30" fillId="39" borderId="2" applyNumberFormat="0" applyProtection="0">
      <alignment horizontal="right" vertical="center"/>
    </xf>
    <xf numFmtId="4" fontId="30" fillId="40" borderId="2" applyNumberFormat="0" applyProtection="0">
      <alignment horizontal="right" vertical="center"/>
    </xf>
    <xf numFmtId="4" fontId="30" fillId="41" borderId="2" applyNumberFormat="0" applyProtection="0">
      <alignment horizontal="right" vertical="center"/>
    </xf>
    <xf numFmtId="4" fontId="32" fillId="42" borderId="2" applyNumberFormat="0" applyProtection="0">
      <alignment horizontal="left" vertical="center" indent="1"/>
    </xf>
    <xf numFmtId="4" fontId="30" fillId="43" borderId="13" applyNumberFormat="0" applyProtection="0">
      <alignment horizontal="left" vertical="center" indent="1"/>
    </xf>
    <xf numFmtId="4" fontId="10" fillId="44" borderId="0" applyNumberFormat="0" applyProtection="0">
      <alignment horizontal="left" vertical="center" indent="1"/>
    </xf>
    <xf numFmtId="0" fontId="1" fillId="32" borderId="2" applyNumberFormat="0" applyProtection="0">
      <alignment horizontal="left" vertical="center" indent="1"/>
    </xf>
    <xf numFmtId="4" fontId="30" fillId="43" borderId="2" applyNumberFormat="0" applyProtection="0">
      <alignment horizontal="left" vertical="center" indent="1"/>
    </xf>
    <xf numFmtId="4" fontId="30" fillId="45" borderId="2" applyNumberFormat="0" applyProtection="0">
      <alignment horizontal="left" vertical="center" indent="1"/>
    </xf>
    <xf numFmtId="0" fontId="1" fillId="45" borderId="2" applyNumberFormat="0" applyProtection="0">
      <alignment horizontal="left" vertical="center" indent="1"/>
    </xf>
    <xf numFmtId="0" fontId="1" fillId="45" borderId="2" applyNumberFormat="0" applyProtection="0">
      <alignment horizontal="left" vertical="center" indent="1"/>
    </xf>
    <xf numFmtId="0" fontId="1" fillId="46" borderId="2" applyNumberFormat="0" applyProtection="0">
      <alignment horizontal="left" vertical="center" indent="1"/>
    </xf>
    <xf numFmtId="0" fontId="1" fillId="46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32" borderId="2" applyNumberFormat="0" applyProtection="0">
      <alignment horizontal="left" vertical="center" indent="1"/>
    </xf>
    <xf numFmtId="0" fontId="1" fillId="32" borderId="2" applyNumberFormat="0" applyProtection="0">
      <alignment horizontal="left" vertical="center" indent="1"/>
    </xf>
    <xf numFmtId="0" fontId="3" fillId="47" borderId="14" applyNumberFormat="0">
      <protection locked="0"/>
    </xf>
    <xf numFmtId="0" fontId="33" fillId="48" borderId="15" applyBorder="0"/>
    <xf numFmtId="4" fontId="30" fillId="3" borderId="2" applyNumberFormat="0" applyProtection="0">
      <alignment vertical="center"/>
    </xf>
    <xf numFmtId="4" fontId="31" fillId="3" borderId="2" applyNumberFormat="0" applyProtection="0">
      <alignment vertical="center"/>
    </xf>
    <xf numFmtId="4" fontId="30" fillId="3" borderId="2" applyNumberFormat="0" applyProtection="0">
      <alignment horizontal="left" vertical="center" indent="1"/>
    </xf>
    <xf numFmtId="4" fontId="30" fillId="3" borderId="2" applyNumberFormat="0" applyProtection="0">
      <alignment horizontal="left" vertical="center" indent="1"/>
    </xf>
    <xf numFmtId="4" fontId="30" fillId="43" borderId="2" applyNumberFormat="0" applyProtection="0">
      <alignment horizontal="right" vertical="center"/>
    </xf>
    <xf numFmtId="4" fontId="31" fillId="43" borderId="2" applyNumberFormat="0" applyProtection="0">
      <alignment horizontal="right" vertical="center"/>
    </xf>
    <xf numFmtId="0" fontId="1" fillId="32" borderId="2" applyNumberFormat="0" applyProtection="0">
      <alignment horizontal="left" vertical="center" indent="1"/>
    </xf>
    <xf numFmtId="0" fontId="1" fillId="32" borderId="2" applyNumberFormat="0" applyProtection="0">
      <alignment horizontal="left" vertical="center" indent="1"/>
    </xf>
    <xf numFmtId="0" fontId="34" fillId="0" borderId="0"/>
    <xf numFmtId="0" fontId="3" fillId="49" borderId="16"/>
    <xf numFmtId="4" fontId="35" fillId="43" borderId="2" applyNumberFormat="0" applyProtection="0">
      <alignment horizontal="right" vertical="center"/>
    </xf>
    <xf numFmtId="3" fontId="36" fillId="50" borderId="0" applyNumberFormat="0" applyFont="0" applyBorder="0"/>
    <xf numFmtId="174" fontId="3" fillId="4" borderId="3" applyNumberFormat="0" applyFont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4" fillId="0" borderId="0"/>
    <xf numFmtId="0" fontId="44" fillId="0" borderId="0"/>
    <xf numFmtId="1" fontId="20" fillId="0" borderId="17">
      <protection locked="0"/>
    </xf>
    <xf numFmtId="1" fontId="20" fillId="0" borderId="17">
      <protection locked="0"/>
    </xf>
    <xf numFmtId="1" fontId="20" fillId="0" borderId="17">
      <protection locked="0"/>
    </xf>
    <xf numFmtId="0" fontId="8" fillId="0" borderId="18" applyNumberFormat="0" applyFill="0" applyAlignment="0" applyProtection="0"/>
    <xf numFmtId="0" fontId="38" fillId="0" borderId="19"/>
    <xf numFmtId="0" fontId="39" fillId="0" borderId="3" applyBorder="0">
      <alignment horizontal="center"/>
      <protection locked="0"/>
    </xf>
    <xf numFmtId="177" fontId="40" fillId="0" borderId="0">
      <alignment horizontal="right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178" fontId="41" fillId="0" borderId="0"/>
    <xf numFmtId="179" fontId="20" fillId="0" borderId="0">
      <protection locked="0"/>
    </xf>
    <xf numFmtId="0" fontId="42" fillId="0" borderId="0" applyNumberFormat="0" applyFill="0" applyBorder="0" applyAlignment="0" applyProtection="0"/>
  </cellStyleXfs>
  <cellXfs count="308">
    <xf numFmtId="0" fontId="0" fillId="0" borderId="0" xfId="0"/>
    <xf numFmtId="0" fontId="48" fillId="0" borderId="0" xfId="0" applyFont="1" applyProtection="1"/>
    <xf numFmtId="0" fontId="48" fillId="0" borderId="0" xfId="0" applyFont="1" applyFill="1" applyProtection="1"/>
    <xf numFmtId="0" fontId="49" fillId="0" borderId="0" xfId="0" applyFont="1" applyProtection="1"/>
    <xf numFmtId="0" fontId="50" fillId="0" borderId="0" xfId="0" applyFont="1" applyProtection="1"/>
    <xf numFmtId="0" fontId="50" fillId="0" borderId="0" xfId="0" applyFont="1" applyFill="1" applyProtection="1"/>
    <xf numFmtId="0" fontId="49" fillId="0" borderId="0" xfId="0" applyFont="1" applyFill="1" applyProtection="1"/>
    <xf numFmtId="0" fontId="51" fillId="0" borderId="0" xfId="0" applyFont="1" applyProtection="1"/>
    <xf numFmtId="0" fontId="51" fillId="0" borderId="0" xfId="0" applyFont="1" applyFill="1" applyProtection="1"/>
    <xf numFmtId="0" fontId="48" fillId="0" borderId="0" xfId="0" applyFont="1" applyFill="1" applyBorder="1" applyProtection="1"/>
    <xf numFmtId="0" fontId="53" fillId="0" borderId="0" xfId="0" applyFont="1" applyFill="1" applyProtection="1"/>
    <xf numFmtId="0" fontId="52" fillId="0" borderId="0" xfId="0" applyFont="1" applyFill="1" applyBorder="1" applyProtection="1"/>
    <xf numFmtId="0" fontId="54" fillId="0" borderId="0" xfId="0" applyFont="1" applyProtection="1"/>
    <xf numFmtId="0" fontId="48" fillId="0" borderId="0" xfId="0" applyFont="1" applyAlignment="1" applyProtection="1">
      <alignment horizontal="right" vertical="center"/>
    </xf>
    <xf numFmtId="0" fontId="48" fillId="0" borderId="0" xfId="0" applyFont="1" applyAlignment="1" applyProtection="1">
      <alignment vertical="center"/>
    </xf>
    <xf numFmtId="0" fontId="48" fillId="0" borderId="0" xfId="0" applyFont="1" applyAlignment="1">
      <alignment horizontal="right" vertical="center"/>
    </xf>
    <xf numFmtId="0" fontId="51" fillId="0" borderId="0" xfId="0" applyFont="1" applyFill="1"/>
    <xf numFmtId="0" fontId="48" fillId="0" borderId="0" xfId="0" applyFont="1" applyFill="1"/>
    <xf numFmtId="0" fontId="56" fillId="0" borderId="0" xfId="0" applyFont="1" applyFill="1" applyProtection="1"/>
    <xf numFmtId="0" fontId="57" fillId="0" borderId="0" xfId="0" applyFont="1" applyFill="1" applyProtection="1"/>
    <xf numFmtId="0" fontId="57" fillId="0" borderId="0" xfId="0" applyFont="1" applyProtection="1"/>
    <xf numFmtId="0" fontId="58" fillId="0" borderId="0" xfId="0" applyFont="1" applyFill="1" applyProtection="1"/>
    <xf numFmtId="0" fontId="56" fillId="0" borderId="0" xfId="0" applyFont="1" applyFill="1" applyBorder="1" applyProtection="1"/>
    <xf numFmtId="0" fontId="51" fillId="0" borderId="0" xfId="0" applyFont="1" applyFill="1" applyBorder="1" applyProtection="1"/>
    <xf numFmtId="0" fontId="51" fillId="54" borderId="0" xfId="0" applyFont="1" applyFill="1" applyAlignment="1" applyProtection="1">
      <alignment horizontal="center"/>
    </xf>
    <xf numFmtId="0" fontId="51" fillId="0" borderId="0" xfId="0" applyFont="1" applyFill="1" applyAlignment="1" applyProtection="1">
      <alignment horizontal="center"/>
    </xf>
    <xf numFmtId="0" fontId="51" fillId="0" borderId="0" xfId="0" applyFont="1" applyFill="1" applyAlignment="1" applyProtection="1">
      <alignment horizontal="left"/>
    </xf>
    <xf numFmtId="0" fontId="48" fillId="0" borderId="0" xfId="0" applyFont="1"/>
    <xf numFmtId="0" fontId="59" fillId="0" borderId="0" xfId="0" applyFont="1" applyFill="1" applyBorder="1" applyProtection="1"/>
    <xf numFmtId="0" fontId="48" fillId="0" borderId="0" xfId="0" applyFont="1" applyBorder="1" applyAlignment="1" applyProtection="1">
      <alignment horizontal="center"/>
    </xf>
    <xf numFmtId="0" fontId="51" fillId="54" borderId="0" xfId="0" applyFont="1" applyFill="1" applyAlignment="1" applyProtection="1">
      <alignment horizontal="right" vertical="center" indent="1"/>
    </xf>
    <xf numFmtId="0" fontId="48" fillId="53" borderId="20" xfId="0" applyFont="1" applyFill="1" applyBorder="1" applyAlignment="1" applyProtection="1">
      <alignment horizontal="center" vertical="center"/>
    </xf>
    <xf numFmtId="0" fontId="48" fillId="0" borderId="0" xfId="0" applyFont="1" applyFill="1" applyAlignment="1" applyProtection="1">
      <alignment horizontal="left" vertical="center" indent="1"/>
    </xf>
    <xf numFmtId="4" fontId="59" fillId="0" borderId="0" xfId="0" applyNumberFormat="1" applyFont="1" applyFill="1" applyBorder="1" applyAlignment="1" applyProtection="1">
      <alignment horizontal="center" vertical="center"/>
    </xf>
    <xf numFmtId="0" fontId="51" fillId="0" borderId="0" xfId="0" applyFont="1" applyFill="1" applyAlignment="1" applyProtection="1">
      <alignment horizontal="right" vertical="center" indent="1"/>
    </xf>
    <xf numFmtId="181" fontId="60" fillId="0" borderId="0" xfId="0" applyNumberFormat="1" applyFont="1" applyFill="1" applyBorder="1" applyAlignment="1" applyProtection="1">
      <alignment horizontal="center" vertical="center"/>
    </xf>
    <xf numFmtId="0" fontId="61" fillId="0" borderId="0" xfId="0" applyFont="1" applyBorder="1" applyProtection="1"/>
    <xf numFmtId="2" fontId="48" fillId="0" borderId="0" xfId="0" applyNumberFormat="1" applyFont="1" applyFill="1" applyBorder="1" applyProtection="1"/>
    <xf numFmtId="0" fontId="51" fillId="0" borderId="0" xfId="0" applyFont="1" applyBorder="1" applyProtection="1"/>
    <xf numFmtId="168" fontId="48" fillId="0" borderId="0" xfId="0" applyNumberFormat="1" applyFont="1" applyFill="1" applyBorder="1" applyProtection="1"/>
    <xf numFmtId="0" fontId="51" fillId="0" borderId="0" xfId="0" applyFont="1" applyBorder="1" applyAlignment="1" applyProtection="1">
      <alignment vertical="center"/>
    </xf>
    <xf numFmtId="0" fontId="48" fillId="0" borderId="0" xfId="0" applyFont="1" applyBorder="1" applyAlignment="1" applyProtection="1">
      <alignment horizontal="right" vertical="center"/>
    </xf>
    <xf numFmtId="0" fontId="62" fillId="0" borderId="0" xfId="0" applyFont="1" applyBorder="1" applyAlignment="1" applyProtection="1">
      <alignment vertical="center"/>
    </xf>
    <xf numFmtId="0" fontId="55" fillId="0" borderId="0" xfId="0" applyFont="1" applyFill="1" applyBorder="1" applyAlignment="1" applyProtection="1">
      <alignment vertical="top" wrapText="1"/>
    </xf>
    <xf numFmtId="0" fontId="48" fillId="0" borderId="0" xfId="0" applyFont="1" applyBorder="1" applyAlignment="1" applyProtection="1">
      <alignment vertical="center"/>
    </xf>
    <xf numFmtId="0" fontId="48" fillId="0" borderId="0" xfId="0" applyFont="1" applyBorder="1" applyProtection="1"/>
    <xf numFmtId="168" fontId="48" fillId="0" borderId="0" xfId="0" applyNumberFormat="1" applyFont="1" applyFill="1" applyBorder="1" applyAlignment="1" applyProtection="1">
      <alignment horizontal="right"/>
    </xf>
    <xf numFmtId="0" fontId="52" fillId="0" borderId="0" xfId="0" applyFont="1" applyFill="1" applyProtection="1"/>
    <xf numFmtId="0" fontId="51" fillId="0" borderId="0" xfId="0" applyFont="1" applyBorder="1" applyAlignment="1" applyProtection="1">
      <alignment horizontal="center"/>
    </xf>
    <xf numFmtId="0" fontId="48" fillId="0" borderId="0" xfId="0" applyFont="1" applyBorder="1" applyAlignment="1" applyProtection="1">
      <alignment horizontal="center" vertical="center"/>
    </xf>
    <xf numFmtId="0" fontId="51" fillId="0" borderId="0" xfId="0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center"/>
    </xf>
    <xf numFmtId="0" fontId="48" fillId="0" borderId="0" xfId="0" applyFont="1" applyAlignment="1" applyProtection="1">
      <alignment horizontal="center" vertical="center"/>
    </xf>
    <xf numFmtId="9" fontId="48" fillId="0" borderId="0" xfId="0" applyNumberFormat="1" applyFont="1" applyFill="1" applyBorder="1" applyProtection="1"/>
    <xf numFmtId="0" fontId="60" fillId="0" borderId="0" xfId="0" applyFont="1" applyFill="1" applyProtection="1"/>
    <xf numFmtId="49" fontId="60" fillId="0" borderId="0" xfId="0" applyNumberFormat="1" applyFont="1" applyBorder="1" applyProtection="1"/>
    <xf numFmtId="0" fontId="60" fillId="0" borderId="0" xfId="0" applyFont="1" applyBorder="1" applyProtection="1"/>
    <xf numFmtId="0" fontId="50" fillId="0" borderId="0" xfId="0" applyFont="1" applyFill="1" applyAlignment="1" applyProtection="1">
      <alignment horizontal="center"/>
    </xf>
    <xf numFmtId="0" fontId="51" fillId="0" borderId="0" xfId="0" applyFont="1" applyFill="1" applyBorder="1" applyAlignment="1" applyProtection="1">
      <alignment horizontal="center"/>
    </xf>
    <xf numFmtId="0" fontId="48" fillId="0" borderId="0" xfId="0" applyFont="1" applyBorder="1" applyAlignment="1" applyProtection="1">
      <alignment horizontal="right"/>
    </xf>
    <xf numFmtId="9" fontId="48" fillId="53" borderId="20" xfId="0" applyNumberFormat="1" applyFont="1" applyFill="1" applyBorder="1" applyAlignment="1" applyProtection="1">
      <alignment horizontal="center"/>
      <protection locked="0"/>
    </xf>
    <xf numFmtId="9" fontId="48" fillId="53" borderId="23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Border="1" applyAlignment="1" applyProtection="1">
      <alignment horizontal="left" indent="1"/>
    </xf>
    <xf numFmtId="0" fontId="48" fillId="0" borderId="20" xfId="0" applyFont="1" applyFill="1" applyBorder="1" applyAlignment="1" applyProtection="1">
      <alignment horizontal="center"/>
    </xf>
    <xf numFmtId="9" fontId="48" fillId="53" borderId="20" xfId="83" applyFont="1" applyFill="1" applyBorder="1" applyAlignment="1" applyProtection="1">
      <alignment horizontal="center"/>
    </xf>
    <xf numFmtId="0" fontId="55" fillId="0" borderId="0" xfId="0" applyFont="1" applyFill="1" applyProtection="1"/>
    <xf numFmtId="0" fontId="48" fillId="53" borderId="20" xfId="0" applyFont="1" applyFill="1" applyBorder="1" applyAlignment="1" applyProtection="1">
      <alignment horizontal="center"/>
    </xf>
    <xf numFmtId="0" fontId="55" fillId="0" borderId="0" xfId="0" applyFont="1" applyFill="1" applyBorder="1" applyProtection="1"/>
    <xf numFmtId="0" fontId="64" fillId="0" borderId="0" xfId="0" applyFont="1" applyFill="1"/>
    <xf numFmtId="9" fontId="65" fillId="0" borderId="0" xfId="0" applyNumberFormat="1" applyFont="1" applyFill="1"/>
    <xf numFmtId="0" fontId="63" fillId="0" borderId="0" xfId="0" applyFont="1"/>
    <xf numFmtId="0" fontId="48" fillId="0" borderId="0" xfId="0" applyFont="1" applyFill="1" applyAlignment="1">
      <alignment horizontal="right"/>
    </xf>
    <xf numFmtId="2" fontId="48" fillId="0" borderId="0" xfId="0" applyNumberFormat="1" applyFont="1" applyFill="1"/>
    <xf numFmtId="0" fontId="63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51" fillId="0" borderId="0" xfId="0" applyFont="1" applyFill="1" applyAlignment="1">
      <alignment horizontal="center"/>
    </xf>
    <xf numFmtId="0" fontId="51" fillId="0" borderId="0" xfId="0" applyFont="1" applyFill="1" applyBorder="1" applyAlignment="1"/>
    <xf numFmtId="0" fontId="67" fillId="0" borderId="0" xfId="0" applyFont="1"/>
    <xf numFmtId="0" fontId="67" fillId="0" borderId="0" xfId="0" applyFont="1" applyFill="1"/>
    <xf numFmtId="0" fontId="68" fillId="0" borderId="0" xfId="0" applyFont="1" applyAlignment="1">
      <alignment horizontal="left"/>
    </xf>
    <xf numFmtId="0" fontId="55" fillId="0" borderId="0" xfId="0" applyFont="1" applyFill="1" applyAlignment="1">
      <alignment horizontal="left"/>
    </xf>
    <xf numFmtId="0" fontId="68" fillId="0" borderId="0" xfId="0" applyFont="1"/>
    <xf numFmtId="0" fontId="62" fillId="0" borderId="0" xfId="0" applyFont="1"/>
    <xf numFmtId="0" fontId="68" fillId="0" borderId="0" xfId="0" applyFont="1" applyFill="1" applyAlignment="1">
      <alignment horizontal="center"/>
    </xf>
    <xf numFmtId="0" fontId="48" fillId="0" borderId="0" xfId="0" applyFont="1" applyBorder="1"/>
    <xf numFmtId="0" fontId="50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/>
    <xf numFmtId="0" fontId="48" fillId="0" borderId="0" xfId="0" applyFont="1" applyFill="1" applyBorder="1"/>
    <xf numFmtId="0" fontId="51" fillId="0" borderId="0" xfId="0" applyFont="1" applyFill="1" applyBorder="1"/>
    <xf numFmtId="0" fontId="51" fillId="52" borderId="0" xfId="0" applyFont="1" applyFill="1" applyBorder="1"/>
    <xf numFmtId="0" fontId="51" fillId="52" borderId="0" xfId="0" applyFont="1" applyFill="1" applyBorder="1" applyAlignment="1">
      <alignment horizontal="center"/>
    </xf>
    <xf numFmtId="0" fontId="51" fillId="51" borderId="0" xfId="0" applyFont="1" applyFill="1" applyBorder="1"/>
    <xf numFmtId="0" fontId="51" fillId="51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52" borderId="0" xfId="0" applyFont="1" applyFill="1" applyBorder="1" applyAlignment="1">
      <alignment horizontal="center"/>
    </xf>
    <xf numFmtId="0" fontId="51" fillId="51" borderId="0" xfId="0" applyFont="1" applyFill="1" applyAlignment="1">
      <alignment horizontal="center"/>
    </xf>
    <xf numFmtId="0" fontId="51" fillId="52" borderId="0" xfId="0" applyFont="1" applyFill="1" applyBorder="1" applyAlignment="1"/>
    <xf numFmtId="0" fontId="51" fillId="0" borderId="0" xfId="0" applyFont="1" applyFill="1" applyBorder="1" applyAlignment="1">
      <alignment horizontal="left"/>
    </xf>
    <xf numFmtId="0" fontId="51" fillId="51" borderId="0" xfId="0" applyFont="1" applyFill="1" applyBorder="1" applyAlignment="1">
      <alignment horizontal="center"/>
    </xf>
    <xf numFmtId="3" fontId="51" fillId="51" borderId="0" xfId="0" applyNumberFormat="1" applyFont="1" applyFill="1" applyBorder="1" applyAlignment="1">
      <alignment horizontal="center"/>
    </xf>
    <xf numFmtId="9" fontId="51" fillId="51" borderId="0" xfId="0" applyNumberFormat="1" applyFont="1" applyFill="1" applyAlignment="1">
      <alignment horizontal="center"/>
    </xf>
    <xf numFmtId="0" fontId="51" fillId="0" borderId="0" xfId="0" applyFont="1" applyFill="1" applyAlignment="1">
      <alignment horizontal="left"/>
    </xf>
    <xf numFmtId="2" fontId="51" fillId="0" borderId="0" xfId="83" applyNumberFormat="1" applyFont="1" applyFill="1" applyBorder="1" applyAlignment="1">
      <alignment horizontal="center"/>
    </xf>
    <xf numFmtId="3" fontId="51" fillId="0" borderId="0" xfId="0" applyNumberFormat="1" applyFont="1" applyFill="1" applyBorder="1" applyAlignment="1">
      <alignment horizontal="center"/>
    </xf>
    <xf numFmtId="2" fontId="51" fillId="0" borderId="0" xfId="83" applyNumberFormat="1" applyFont="1" applyFill="1" applyBorder="1" applyAlignment="1"/>
    <xf numFmtId="0" fontId="48" fillId="51" borderId="0" xfId="0" applyFont="1" applyFill="1" applyBorder="1" applyAlignment="1">
      <alignment horizontal="right"/>
    </xf>
    <xf numFmtId="0" fontId="51" fillId="51" borderId="0" xfId="0" applyFont="1" applyFill="1" applyBorder="1" applyAlignment="1">
      <alignment horizontal="right"/>
    </xf>
    <xf numFmtId="9" fontId="51" fillId="51" borderId="0" xfId="0" applyNumberFormat="1" applyFont="1" applyFill="1" applyBorder="1" applyAlignment="1">
      <alignment horizontal="center"/>
    </xf>
    <xf numFmtId="2" fontId="51" fillId="51" borderId="0" xfId="83" applyNumberFormat="1" applyFont="1" applyFill="1" applyBorder="1" applyAlignment="1"/>
    <xf numFmtId="4" fontId="56" fillId="51" borderId="0" xfId="0" applyNumberFormat="1" applyFont="1" applyFill="1" applyBorder="1" applyAlignment="1">
      <alignment horizontal="center"/>
    </xf>
    <xf numFmtId="2" fontId="51" fillId="51" borderId="0" xfId="83" applyNumberFormat="1" applyFont="1" applyFill="1" applyBorder="1" applyAlignment="1">
      <alignment horizontal="center"/>
    </xf>
    <xf numFmtId="0" fontId="51" fillId="51" borderId="0" xfId="0" applyFont="1" applyFill="1" applyBorder="1" applyAlignment="1">
      <alignment horizontal="left"/>
    </xf>
    <xf numFmtId="2" fontId="51" fillId="51" borderId="0" xfId="0" applyNumberFormat="1" applyFont="1" applyFill="1" applyBorder="1" applyAlignment="1">
      <alignment horizontal="center"/>
    </xf>
    <xf numFmtId="4" fontId="51" fillId="51" borderId="0" xfId="0" applyNumberFormat="1" applyFont="1" applyFill="1" applyBorder="1" applyAlignment="1">
      <alignment horizontal="center"/>
    </xf>
    <xf numFmtId="9" fontId="51" fillId="51" borderId="0" xfId="83" applyFont="1" applyFill="1" applyBorder="1" applyAlignment="1">
      <alignment horizontal="center"/>
    </xf>
    <xf numFmtId="9" fontId="51" fillId="0" borderId="0" xfId="83" applyFont="1" applyFill="1" applyBorder="1" applyAlignment="1">
      <alignment horizontal="center"/>
    </xf>
    <xf numFmtId="9" fontId="51" fillId="0" borderId="0" xfId="0" applyNumberFormat="1" applyFont="1" applyFill="1" applyAlignment="1">
      <alignment horizontal="center"/>
    </xf>
    <xf numFmtId="0" fontId="62" fillId="0" borderId="0" xfId="0" applyFont="1" applyFill="1" applyBorder="1"/>
    <xf numFmtId="0" fontId="62" fillId="0" borderId="0" xfId="0" applyFont="1" applyFill="1" applyBorder="1" applyAlignment="1">
      <alignment horizontal="center"/>
    </xf>
    <xf numFmtId="0" fontId="62" fillId="0" borderId="0" xfId="0" applyFont="1" applyFill="1"/>
    <xf numFmtId="4" fontId="48" fillId="0" borderId="0" xfId="0" applyNumberFormat="1" applyFont="1" applyFill="1" applyBorder="1" applyAlignment="1">
      <alignment horizontal="center"/>
    </xf>
    <xf numFmtId="3" fontId="48" fillId="0" borderId="0" xfId="0" applyNumberFormat="1" applyFont="1" applyFill="1" applyBorder="1" applyAlignment="1">
      <alignment horizontal="right" indent="2"/>
    </xf>
    <xf numFmtId="9" fontId="69" fillId="0" borderId="0" xfId="0" applyNumberFormat="1" applyFont="1" applyFill="1"/>
    <xf numFmtId="3" fontId="48" fillId="0" borderId="0" xfId="0" applyNumberFormat="1" applyFont="1" applyFill="1" applyBorder="1" applyAlignment="1">
      <alignment horizontal="right" indent="1"/>
    </xf>
    <xf numFmtId="2" fontId="69" fillId="0" borderId="0" xfId="0" applyNumberFormat="1" applyFont="1" applyFill="1" applyAlignment="1">
      <alignment horizontal="center"/>
    </xf>
    <xf numFmtId="4" fontId="51" fillId="0" borderId="0" xfId="0" applyNumberFormat="1" applyFont="1" applyFill="1"/>
    <xf numFmtId="4" fontId="48" fillId="0" borderId="0" xfId="0" applyNumberFormat="1" applyFont="1" applyFill="1" applyBorder="1"/>
    <xf numFmtId="4" fontId="48" fillId="0" borderId="0" xfId="0" applyNumberFormat="1" applyFont="1" applyFill="1"/>
    <xf numFmtId="182" fontId="48" fillId="0" borderId="0" xfId="0" applyNumberFormat="1" applyFont="1" applyFill="1"/>
    <xf numFmtId="3" fontId="48" fillId="0" borderId="0" xfId="0" applyNumberFormat="1" applyFont="1" applyFill="1"/>
    <xf numFmtId="2" fontId="69" fillId="0" borderId="0" xfId="0" applyNumberFormat="1" applyFont="1" applyFill="1" applyBorder="1" applyAlignment="1">
      <alignment horizontal="center"/>
    </xf>
    <xf numFmtId="4" fontId="48" fillId="0" borderId="0" xfId="0" applyNumberFormat="1" applyFont="1"/>
    <xf numFmtId="2" fontId="48" fillId="0" borderId="0" xfId="0" applyNumberFormat="1" applyFont="1"/>
    <xf numFmtId="3" fontId="48" fillId="0" borderId="0" xfId="0" applyNumberFormat="1" applyFont="1"/>
    <xf numFmtId="0" fontId="70" fillId="0" borderId="0" xfId="0" applyFont="1" applyFill="1"/>
    <xf numFmtId="0" fontId="48" fillId="0" borderId="0" xfId="0" applyFont="1" applyAlignment="1">
      <alignment horizontal="left"/>
    </xf>
    <xf numFmtId="0" fontId="51" fillId="0" borderId="0" xfId="0" applyFont="1"/>
    <xf numFmtId="0" fontId="54" fillId="0" borderId="0" xfId="0" applyFont="1" applyFill="1"/>
    <xf numFmtId="0" fontId="72" fillId="0" borderId="0" xfId="0" applyFont="1" applyFill="1"/>
    <xf numFmtId="0" fontId="72" fillId="0" borderId="0" xfId="0" applyFont="1"/>
    <xf numFmtId="0" fontId="51" fillId="0" borderId="0" xfId="0" applyFont="1" applyAlignment="1">
      <alignment horizontal="left"/>
    </xf>
    <xf numFmtId="0" fontId="51" fillId="0" borderId="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 vertical="top" wrapText="1"/>
    </xf>
    <xf numFmtId="0" fontId="51" fillId="0" borderId="0" xfId="0" applyFont="1" applyFill="1" applyBorder="1" applyAlignment="1">
      <alignment horizontal="right" vertical="top" wrapText="1"/>
    </xf>
    <xf numFmtId="0" fontId="48" fillId="0" borderId="0" xfId="0" applyFont="1" applyAlignment="1">
      <alignment vertical="top"/>
    </xf>
    <xf numFmtId="0" fontId="48" fillId="0" borderId="0" xfId="0" applyFont="1" applyAlignment="1">
      <alignment horizontal="left" vertical="top"/>
    </xf>
    <xf numFmtId="0" fontId="48" fillId="0" borderId="0" xfId="0" applyFont="1" applyFill="1" applyBorder="1" applyAlignment="1">
      <alignment vertical="top" wrapText="1"/>
    </xf>
    <xf numFmtId="0" fontId="48" fillId="0" borderId="0" xfId="0" applyFont="1" applyFill="1" applyBorder="1" applyAlignment="1">
      <alignment horizontal="right" vertical="top" wrapText="1"/>
    </xf>
    <xf numFmtId="0" fontId="48" fillId="0" borderId="0" xfId="0" applyFont="1" applyFill="1" applyAlignment="1">
      <alignment vertical="top"/>
    </xf>
    <xf numFmtId="0" fontId="48" fillId="0" borderId="0" xfId="0" applyFont="1" applyFill="1" applyAlignment="1">
      <alignment vertical="top" wrapText="1"/>
    </xf>
    <xf numFmtId="0" fontId="51" fillId="0" borderId="0" xfId="0" applyFont="1" applyFill="1" applyAlignment="1">
      <alignment vertical="top" wrapText="1"/>
    </xf>
    <xf numFmtId="0" fontId="48" fillId="0" borderId="0" xfId="0" applyFont="1" applyAlignment="1">
      <alignment vertical="top" wrapText="1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3" fontId="51" fillId="0" borderId="0" xfId="0" applyNumberFormat="1" applyFont="1" applyFill="1" applyBorder="1"/>
    <xf numFmtId="167" fontId="48" fillId="0" borderId="0" xfId="0" applyNumberFormat="1" applyFont="1" applyFill="1"/>
    <xf numFmtId="0" fontId="51" fillId="0" borderId="0" xfId="0" applyFont="1" applyBorder="1"/>
    <xf numFmtId="3" fontId="48" fillId="0" borderId="20" xfId="0" applyNumberFormat="1" applyFont="1" applyBorder="1"/>
    <xf numFmtId="3" fontId="48" fillId="0" borderId="20" xfId="0" applyNumberFormat="1" applyFont="1" applyFill="1" applyBorder="1"/>
    <xf numFmtId="14" fontId="48" fillId="0" borderId="0" xfId="0" applyNumberFormat="1" applyFont="1"/>
    <xf numFmtId="166" fontId="48" fillId="0" borderId="0" xfId="0" applyNumberFormat="1" applyFont="1" applyFill="1"/>
    <xf numFmtId="164" fontId="51" fillId="0" borderId="0" xfId="0" applyNumberFormat="1" applyFont="1" applyFill="1" applyAlignment="1">
      <alignment horizontal="right"/>
    </xf>
    <xf numFmtId="3" fontId="51" fillId="0" borderId="0" xfId="0" applyNumberFormat="1" applyFont="1"/>
    <xf numFmtId="166" fontId="48" fillId="0" borderId="0" xfId="0" applyNumberFormat="1" applyFont="1"/>
    <xf numFmtId="0" fontId="51" fillId="0" borderId="0" xfId="0" applyFont="1" applyAlignment="1">
      <alignment horizontal="right"/>
    </xf>
    <xf numFmtId="3" fontId="51" fillId="0" borderId="0" xfId="0" applyNumberFormat="1" applyFont="1" applyAlignment="1">
      <alignment horizontal="right"/>
    </xf>
    <xf numFmtId="0" fontId="48" fillId="0" borderId="0" xfId="0" applyFont="1" applyAlignment="1">
      <alignment horizontal="right"/>
    </xf>
    <xf numFmtId="0" fontId="48" fillId="0" borderId="0" xfId="0" applyFont="1" applyFill="1" applyBorder="1" applyAlignment="1">
      <alignment horizontal="left"/>
    </xf>
    <xf numFmtId="0" fontId="54" fillId="0" borderId="0" xfId="0" applyFont="1"/>
    <xf numFmtId="3" fontId="54" fillId="0" borderId="0" xfId="0" applyNumberFormat="1" applyFont="1"/>
    <xf numFmtId="10" fontId="54" fillId="0" borderId="0" xfId="83" applyNumberFormat="1" applyFont="1"/>
    <xf numFmtId="9" fontId="48" fillId="0" borderId="0" xfId="0" applyNumberFormat="1" applyFont="1" applyFill="1"/>
    <xf numFmtId="167" fontId="48" fillId="55" borderId="20" xfId="0" applyNumberFormat="1" applyFont="1" applyFill="1" applyBorder="1" applyAlignment="1" applyProtection="1">
      <alignment horizontal="center" vertical="center"/>
      <protection locked="0"/>
    </xf>
    <xf numFmtId="0" fontId="51" fillId="55" borderId="0" xfId="0" applyFont="1" applyFill="1" applyProtection="1"/>
    <xf numFmtId="168" fontId="48" fillId="55" borderId="20" xfId="83" applyNumberFormat="1" applyFont="1" applyFill="1" applyBorder="1" applyAlignment="1" applyProtection="1">
      <alignment horizontal="center" vertical="center"/>
      <protection locked="0"/>
    </xf>
    <xf numFmtId="0" fontId="48" fillId="55" borderId="20" xfId="0" applyFont="1" applyFill="1" applyBorder="1" applyAlignment="1" applyProtection="1">
      <alignment vertical="center"/>
      <protection locked="0"/>
    </xf>
    <xf numFmtId="0" fontId="48" fillId="55" borderId="20" xfId="0" applyFont="1" applyFill="1" applyBorder="1" applyAlignment="1" applyProtection="1">
      <alignment horizontal="center" vertical="center"/>
      <protection locked="0"/>
    </xf>
    <xf numFmtId="168" fontId="48" fillId="55" borderId="20" xfId="0" applyNumberFormat="1" applyFont="1" applyFill="1" applyBorder="1" applyAlignment="1" applyProtection="1">
      <alignment horizontal="center" vertical="center"/>
      <protection locked="0"/>
    </xf>
    <xf numFmtId="1" fontId="48" fillId="55" borderId="20" xfId="0" applyNumberFormat="1" applyFont="1" applyFill="1" applyBorder="1" applyAlignment="1" applyProtection="1">
      <alignment horizontal="center" vertical="center"/>
      <protection locked="0"/>
    </xf>
    <xf numFmtId="167" fontId="48" fillId="55" borderId="0" xfId="0" applyNumberFormat="1" applyFont="1" applyFill="1" applyBorder="1" applyAlignment="1" applyProtection="1">
      <alignment horizontal="center" vertical="center"/>
      <protection locked="0"/>
    </xf>
    <xf numFmtId="2" fontId="48" fillId="55" borderId="0" xfId="0" applyNumberFormat="1" applyFont="1" applyFill="1" applyBorder="1" applyAlignment="1" applyProtection="1">
      <alignment horizontal="center" vertical="center"/>
      <protection locked="0"/>
    </xf>
    <xf numFmtId="9" fontId="48" fillId="55" borderId="0" xfId="0" applyNumberFormat="1" applyFont="1" applyFill="1" applyAlignment="1" applyProtection="1">
      <alignment horizontal="center" vertical="center"/>
      <protection locked="0"/>
    </xf>
    <xf numFmtId="0" fontId="48" fillId="55" borderId="20" xfId="0" applyFont="1" applyFill="1" applyBorder="1" applyAlignment="1" applyProtection="1">
      <alignment horizontal="center"/>
      <protection locked="0"/>
    </xf>
    <xf numFmtId="3" fontId="48" fillId="55" borderId="20" xfId="0" applyNumberFormat="1" applyFont="1" applyFill="1" applyBorder="1" applyAlignment="1" applyProtection="1">
      <alignment horizontal="center"/>
      <protection locked="0"/>
    </xf>
    <xf numFmtId="3" fontId="48" fillId="55" borderId="20" xfId="134" applyNumberFormat="1" applyFont="1" applyFill="1" applyBorder="1" applyAlignment="1" applyProtection="1">
      <alignment horizontal="center"/>
      <protection locked="0"/>
    </xf>
    <xf numFmtId="9" fontId="48" fillId="55" borderId="20" xfId="0" applyNumberFormat="1" applyFont="1" applyFill="1" applyBorder="1" applyAlignment="1" applyProtection="1">
      <alignment horizontal="center"/>
      <protection locked="0"/>
    </xf>
    <xf numFmtId="9" fontId="48" fillId="55" borderId="23" xfId="0" applyNumberFormat="1" applyFont="1" applyFill="1" applyBorder="1" applyAlignment="1" applyProtection="1">
      <alignment horizontal="center"/>
      <protection locked="0"/>
    </xf>
    <xf numFmtId="0" fontId="48" fillId="54" borderId="21" xfId="0" applyFont="1" applyFill="1" applyBorder="1" applyProtection="1"/>
    <xf numFmtId="0" fontId="48" fillId="54" borderId="22" xfId="0" applyFont="1" applyFill="1" applyBorder="1" applyProtection="1"/>
    <xf numFmtId="0" fontId="48" fillId="54" borderId="0" xfId="0" applyFont="1" applyFill="1" applyBorder="1" applyProtection="1"/>
    <xf numFmtId="0" fontId="52" fillId="56" borderId="0" xfId="0" applyFont="1" applyFill="1" applyProtection="1"/>
    <xf numFmtId="0" fontId="52" fillId="56" borderId="0" xfId="0" applyFont="1" applyFill="1" applyBorder="1" applyProtection="1"/>
    <xf numFmtId="0" fontId="58" fillId="56" borderId="0" xfId="0" applyFont="1" applyFill="1" applyProtection="1"/>
    <xf numFmtId="0" fontId="56" fillId="56" borderId="0" xfId="0" applyFont="1" applyFill="1" applyProtection="1"/>
    <xf numFmtId="0" fontId="58" fillId="56" borderId="0" xfId="0" applyFont="1" applyFill="1" applyBorder="1" applyProtection="1"/>
    <xf numFmtId="0" fontId="56" fillId="56" borderId="0" xfId="0" applyFont="1" applyFill="1" applyBorder="1" applyProtection="1"/>
    <xf numFmtId="0" fontId="48" fillId="56" borderId="0" xfId="0" applyFont="1" applyFill="1" applyProtection="1"/>
    <xf numFmtId="0" fontId="48" fillId="56" borderId="0" xfId="0" applyFont="1" applyFill="1" applyBorder="1" applyProtection="1"/>
    <xf numFmtId="0" fontId="56" fillId="56" borderId="0" xfId="0" applyFont="1" applyFill="1"/>
    <xf numFmtId="0" fontId="58" fillId="56" borderId="0" xfId="0" applyFont="1" applyFill="1"/>
    <xf numFmtId="3" fontId="76" fillId="56" borderId="0" xfId="0" applyNumberFormat="1" applyFont="1" applyFill="1"/>
    <xf numFmtId="0" fontId="57" fillId="56" borderId="0" xfId="0" applyFont="1" applyFill="1"/>
    <xf numFmtId="0" fontId="77" fillId="56" borderId="0" xfId="0" applyFont="1" applyFill="1" applyAlignment="1">
      <alignment horizontal="right"/>
    </xf>
    <xf numFmtId="0" fontId="77" fillId="56" borderId="0" xfId="0" applyFont="1" applyFill="1" applyAlignment="1"/>
    <xf numFmtId="167" fontId="77" fillId="56" borderId="0" xfId="0" applyNumberFormat="1" applyFont="1" applyFill="1" applyAlignment="1">
      <alignment horizontal="right"/>
    </xf>
    <xf numFmtId="0" fontId="77" fillId="56" borderId="0" xfId="0" applyFont="1" applyFill="1"/>
    <xf numFmtId="168" fontId="77" fillId="56" borderId="0" xfId="83" applyNumberFormat="1" applyFont="1" applyFill="1"/>
    <xf numFmtId="0" fontId="58" fillId="56" borderId="0" xfId="0" applyFont="1" applyFill="1" applyAlignment="1">
      <alignment horizontal="left"/>
    </xf>
    <xf numFmtId="10" fontId="76" fillId="56" borderId="0" xfId="0" applyNumberFormat="1" applyFont="1" applyFill="1"/>
    <xf numFmtId="0" fontId="77" fillId="56" borderId="0" xfId="0" applyFont="1" applyFill="1" applyAlignment="1">
      <alignment horizontal="right" vertical="center"/>
    </xf>
    <xf numFmtId="167" fontId="77" fillId="56" borderId="0" xfId="0" applyNumberFormat="1" applyFont="1" applyFill="1"/>
    <xf numFmtId="168" fontId="77" fillId="56" borderId="0" xfId="83" applyNumberFormat="1" applyFont="1" applyFill="1" applyAlignment="1">
      <alignment horizontal="right"/>
    </xf>
    <xf numFmtId="0" fontId="78" fillId="56" borderId="0" xfId="0" applyFont="1" applyFill="1" applyAlignment="1">
      <alignment horizontal="right" vertical="center"/>
    </xf>
    <xf numFmtId="3" fontId="78" fillId="56" borderId="0" xfId="0" applyNumberFormat="1" applyFont="1" applyFill="1"/>
    <xf numFmtId="0" fontId="76" fillId="56" borderId="0" xfId="0" applyFont="1" applyFill="1" applyAlignment="1">
      <alignment horizontal="right"/>
    </xf>
    <xf numFmtId="0" fontId="48" fillId="51" borderId="0" xfId="0" applyFont="1" applyFill="1" applyBorder="1" applyAlignment="1">
      <alignment vertical="top" wrapText="1"/>
    </xf>
    <xf numFmtId="0" fontId="51" fillId="51" borderId="0" xfId="0" applyFont="1" applyFill="1" applyBorder="1" applyAlignment="1">
      <alignment horizontal="right" wrapText="1"/>
    </xf>
    <xf numFmtId="0" fontId="48" fillId="51" borderId="0" xfId="0" applyFont="1" applyFill="1" applyBorder="1" applyAlignment="1">
      <alignment horizontal="right" vertical="top" wrapText="1"/>
    </xf>
    <xf numFmtId="0" fontId="51" fillId="51" borderId="0" xfId="0" applyFont="1" applyFill="1" applyAlignment="1">
      <alignment horizontal="left"/>
    </xf>
    <xf numFmtId="0" fontId="48" fillId="51" borderId="0" xfId="0" applyFont="1" applyFill="1" applyAlignment="1">
      <alignment vertical="top"/>
    </xf>
    <xf numFmtId="0" fontId="48" fillId="51" borderId="0" xfId="0" applyFont="1" applyFill="1" applyAlignment="1">
      <alignment vertical="top" wrapText="1"/>
    </xf>
    <xf numFmtId="0" fontId="51" fillId="51" borderId="0" xfId="0" applyFont="1" applyFill="1" applyAlignment="1" applyProtection="1">
      <alignment horizontal="left"/>
      <protection locked="0"/>
    </xf>
    <xf numFmtId="0" fontId="51" fillId="51" borderId="0" xfId="0" applyFont="1" applyFill="1" applyAlignment="1" applyProtection="1">
      <alignment horizontal="center"/>
      <protection locked="0"/>
    </xf>
    <xf numFmtId="0" fontId="48" fillId="51" borderId="0" xfId="0" applyFont="1" applyFill="1" applyAlignment="1" applyProtection="1">
      <alignment vertical="top" wrapText="1"/>
      <protection locked="0"/>
    </xf>
    <xf numFmtId="0" fontId="51" fillId="52" borderId="0" xfId="0" applyFont="1" applyFill="1" applyBorder="1" applyAlignment="1">
      <alignment horizontal="center" vertical="top"/>
    </xf>
    <xf numFmtId="0" fontId="51" fillId="52" borderId="0" xfId="0" applyFont="1" applyFill="1" applyAlignment="1">
      <alignment horizontal="left"/>
    </xf>
    <xf numFmtId="0" fontId="51" fillId="52" borderId="0" xfId="0" applyFont="1" applyFill="1" applyAlignment="1">
      <alignment horizontal="center"/>
    </xf>
    <xf numFmtId="0" fontId="63" fillId="57" borderId="0" xfId="0" applyFont="1" applyFill="1"/>
    <xf numFmtId="0" fontId="51" fillId="57" borderId="0" xfId="0" applyFont="1" applyFill="1" applyBorder="1" applyAlignment="1">
      <alignment horizontal="right" wrapText="1"/>
    </xf>
    <xf numFmtId="0" fontId="51" fillId="57" borderId="0" xfId="0" applyFont="1" applyFill="1" applyBorder="1" applyAlignment="1">
      <alignment horizontal="right" vertical="top" wrapText="1"/>
    </xf>
    <xf numFmtId="0" fontId="48" fillId="57" borderId="0" xfId="0" applyFont="1" applyFill="1"/>
    <xf numFmtId="0" fontId="72" fillId="57" borderId="0" xfId="0" applyFont="1" applyFill="1"/>
    <xf numFmtId="0" fontId="51" fillId="57" borderId="0" xfId="0" applyFont="1" applyFill="1"/>
    <xf numFmtId="0" fontId="51" fillId="57" borderId="0" xfId="0" applyFont="1" applyFill="1" applyAlignment="1">
      <alignment horizontal="right"/>
    </xf>
    <xf numFmtId="0" fontId="51" fillId="57" borderId="0" xfId="0" applyFont="1" applyFill="1" applyAlignment="1">
      <alignment vertical="top" wrapText="1"/>
    </xf>
    <xf numFmtId="3" fontId="48" fillId="57" borderId="20" xfId="0" applyNumberFormat="1" applyFont="1" applyFill="1" applyBorder="1"/>
    <xf numFmtId="3" fontId="48" fillId="51" borderId="20" xfId="0" applyNumberFormat="1" applyFont="1" applyFill="1" applyBorder="1"/>
    <xf numFmtId="0" fontId="79" fillId="51" borderId="0" xfId="0" applyFont="1" applyFill="1" applyBorder="1" applyAlignment="1">
      <alignment horizontal="right" vertical="top" wrapText="1"/>
    </xf>
    <xf numFmtId="3" fontId="48" fillId="55" borderId="20" xfId="0" applyNumberFormat="1" applyFont="1" applyFill="1" applyBorder="1" applyProtection="1">
      <protection locked="0"/>
    </xf>
    <xf numFmtId="0" fontId="63" fillId="52" borderId="0" xfId="0" applyFont="1" applyFill="1"/>
    <xf numFmtId="0" fontId="48" fillId="52" borderId="0" xfId="0" applyFont="1" applyFill="1"/>
    <xf numFmtId="0" fontId="51" fillId="57" borderId="0" xfId="0" applyFont="1" applyFill="1" applyAlignment="1">
      <alignment horizontal="right" wrapText="1"/>
    </xf>
    <xf numFmtId="0" fontId="51" fillId="57" borderId="0" xfId="0" applyFont="1" applyFill="1" applyAlignment="1">
      <alignment horizontal="center" wrapText="1"/>
    </xf>
    <xf numFmtId="49" fontId="51" fillId="51" borderId="0" xfId="0" applyNumberFormat="1" applyFont="1" applyFill="1" applyBorder="1" applyAlignment="1">
      <alignment horizontal="left" wrapText="1"/>
    </xf>
    <xf numFmtId="168" fontId="73" fillId="51" borderId="0" xfId="0" applyNumberFormat="1" applyFont="1" applyFill="1" applyBorder="1" applyAlignment="1">
      <alignment horizontal="left"/>
    </xf>
    <xf numFmtId="0" fontId="51" fillId="51" borderId="0" xfId="0" applyFont="1" applyFill="1" applyBorder="1" applyAlignment="1">
      <alignment vertical="top"/>
    </xf>
    <xf numFmtId="0" fontId="80" fillId="0" borderId="0" xfId="0" applyFont="1"/>
    <xf numFmtId="0" fontId="56" fillId="0" borderId="0" xfId="0" applyFont="1" applyFill="1" applyAlignment="1" applyProtection="1">
      <alignment horizontal="left"/>
    </xf>
    <xf numFmtId="0" fontId="48" fillId="0" borderId="0" xfId="0" applyFont="1" applyFill="1" applyAlignment="1">
      <alignment wrapText="1"/>
    </xf>
    <xf numFmtId="2" fontId="48" fillId="55" borderId="20" xfId="0" applyNumberFormat="1" applyFont="1" applyFill="1" applyBorder="1" applyAlignment="1" applyProtection="1">
      <alignment horizontal="center" vertical="center"/>
      <protection locked="0"/>
    </xf>
    <xf numFmtId="2" fontId="48" fillId="55" borderId="20" xfId="83" applyNumberFormat="1" applyFont="1" applyFill="1" applyBorder="1" applyAlignment="1" applyProtection="1">
      <alignment horizontal="center" vertical="center"/>
      <protection locked="0"/>
    </xf>
    <xf numFmtId="2" fontId="77" fillId="56" borderId="0" xfId="0" applyNumberFormat="1" applyFont="1" applyFill="1" applyAlignment="1">
      <alignment horizontal="right"/>
    </xf>
    <xf numFmtId="0" fontId="51" fillId="52" borderId="0" xfId="0" applyFont="1" applyFill="1"/>
    <xf numFmtId="0" fontId="48" fillId="54" borderId="0" xfId="0" applyFont="1" applyFill="1"/>
    <xf numFmtId="0" fontId="48" fillId="54" borderId="0" xfId="0" applyFont="1" applyFill="1" applyAlignment="1">
      <alignment horizontal="left"/>
    </xf>
    <xf numFmtId="0" fontId="74" fillId="54" borderId="0" xfId="0" applyFont="1" applyFill="1" applyAlignment="1">
      <alignment horizontal="left"/>
    </xf>
    <xf numFmtId="0" fontId="0" fillId="54" borderId="0" xfId="0" applyFill="1"/>
    <xf numFmtId="0" fontId="51" fillId="54" borderId="0" xfId="0" applyFont="1" applyFill="1"/>
    <xf numFmtId="0" fontId="51" fillId="54" borderId="0" xfId="0" applyFont="1" applyFill="1" applyAlignment="1">
      <alignment horizontal="left"/>
    </xf>
    <xf numFmtId="0" fontId="59" fillId="54" borderId="0" xfId="0" applyFont="1" applyFill="1"/>
    <xf numFmtId="0" fontId="65" fillId="0" borderId="0" xfId="0" applyFont="1" applyProtection="1"/>
    <xf numFmtId="0" fontId="57" fillId="0" borderId="0" xfId="0" applyFont="1" applyFill="1" applyProtection="1">
      <protection locked="0"/>
    </xf>
    <xf numFmtId="0" fontId="71" fillId="0" borderId="0" xfId="0" applyFont="1" applyFill="1" applyProtection="1">
      <protection locked="0"/>
    </xf>
    <xf numFmtId="0" fontId="48" fillId="0" borderId="0" xfId="0" applyFont="1" applyFill="1" applyProtection="1">
      <protection locked="0"/>
    </xf>
    <xf numFmtId="0" fontId="75" fillId="0" borderId="0" xfId="0" applyFont="1" applyProtection="1">
      <protection locked="0"/>
    </xf>
    <xf numFmtId="0" fontId="75" fillId="0" borderId="0" xfId="0" applyFont="1" applyAlignment="1" applyProtection="1">
      <alignment horizontal="left"/>
      <protection locked="0"/>
    </xf>
    <xf numFmtId="0" fontId="56" fillId="0" borderId="0" xfId="0" applyFont="1" applyProtection="1">
      <protection locked="0"/>
    </xf>
    <xf numFmtId="0" fontId="50" fillId="0" borderId="0" xfId="0" applyFont="1" applyFill="1" applyAlignment="1" applyProtection="1">
      <alignment horizontal="left" wrapText="1"/>
      <protection locked="0"/>
    </xf>
    <xf numFmtId="0" fontId="51" fillId="0" borderId="0" xfId="0" applyFont="1" applyProtection="1">
      <protection locked="0"/>
    </xf>
    <xf numFmtId="0" fontId="57" fillId="0" borderId="0" xfId="0" applyFont="1" applyProtection="1">
      <protection locked="0"/>
    </xf>
    <xf numFmtId="0" fontId="48" fillId="0" borderId="0" xfId="0" applyFont="1" applyProtection="1">
      <protection locked="0"/>
    </xf>
    <xf numFmtId="0" fontId="48" fillId="0" borderId="0" xfId="0" applyFont="1" applyFill="1" applyAlignment="1" applyProtection="1">
      <alignment horizontal="center"/>
      <protection locked="0"/>
    </xf>
    <xf numFmtId="2" fontId="48" fillId="0" borderId="0" xfId="0" applyNumberFormat="1" applyFont="1" applyFill="1" applyProtection="1">
      <protection locked="0"/>
    </xf>
    <xf numFmtId="0" fontId="48" fillId="55" borderId="0" xfId="0" applyFont="1" applyFill="1" applyProtection="1">
      <protection locked="0"/>
    </xf>
    <xf numFmtId="0" fontId="57" fillId="55" borderId="0" xfId="0" applyFont="1" applyFill="1" applyProtection="1">
      <protection locked="0"/>
    </xf>
    <xf numFmtId="0" fontId="56" fillId="55" borderId="0" xfId="0" applyFont="1" applyFill="1" applyProtection="1">
      <protection locked="0"/>
    </xf>
    <xf numFmtId="0" fontId="51" fillId="55" borderId="0" xfId="0" applyFont="1" applyFill="1" applyProtection="1">
      <protection locked="0"/>
    </xf>
    <xf numFmtId="9" fontId="48" fillId="0" borderId="0" xfId="0" applyNumberFormat="1" applyFont="1" applyFill="1" applyProtection="1">
      <protection locked="0"/>
    </xf>
    <xf numFmtId="9" fontId="57" fillId="0" borderId="0" xfId="0" applyNumberFormat="1" applyFont="1" applyFill="1" applyProtection="1">
      <protection locked="0"/>
    </xf>
    <xf numFmtId="0" fontId="60" fillId="0" borderId="0" xfId="0" applyFont="1" applyProtection="1">
      <protection locked="0"/>
    </xf>
    <xf numFmtId="0" fontId="60" fillId="0" borderId="0" xfId="0" applyFont="1" applyFill="1" applyProtection="1">
      <protection locked="0"/>
    </xf>
    <xf numFmtId="2" fontId="48" fillId="0" borderId="0" xfId="0" applyNumberFormat="1" applyFont="1" applyFill="1" applyProtection="1"/>
    <xf numFmtId="0" fontId="48" fillId="0" borderId="0" xfId="0" applyFont="1" applyFill="1" applyAlignment="1" applyProtection="1">
      <alignment horizontal="center"/>
    </xf>
    <xf numFmtId="0" fontId="75" fillId="51" borderId="0" xfId="0" applyFont="1" applyFill="1" applyProtection="1"/>
    <xf numFmtId="0" fontId="56" fillId="52" borderId="0" xfId="0" applyFont="1" applyFill="1" applyProtection="1"/>
    <xf numFmtId="0" fontId="76" fillId="0" borderId="0" xfId="0" applyFont="1" applyAlignment="1" applyProtection="1">
      <alignment horizontal="center"/>
    </xf>
    <xf numFmtId="0" fontId="55" fillId="0" borderId="0" xfId="0" applyFont="1" applyFill="1" applyBorder="1" applyAlignment="1" applyProtection="1">
      <alignment horizontal="left" vertical="top" wrapText="1"/>
    </xf>
    <xf numFmtId="0" fontId="55" fillId="54" borderId="0" xfId="0" applyFont="1" applyFill="1" applyBorder="1" applyAlignment="1" applyProtection="1">
      <alignment horizontal="center" vertical="center" wrapText="1"/>
    </xf>
    <xf numFmtId="0" fontId="55" fillId="0" borderId="0" xfId="0" applyFont="1" applyFill="1" applyBorder="1" applyAlignment="1" applyProtection="1">
      <alignment horizontal="left" vertical="center" wrapText="1"/>
    </xf>
    <xf numFmtId="0" fontId="48" fillId="55" borderId="23" xfId="0" applyFont="1" applyFill="1" applyBorder="1" applyAlignment="1" applyProtection="1">
      <alignment horizontal="left" vertical="center"/>
      <protection locked="0"/>
    </xf>
    <xf numFmtId="0" fontId="48" fillId="55" borderId="24" xfId="0" applyFont="1" applyFill="1" applyBorder="1" applyAlignment="1" applyProtection="1">
      <alignment horizontal="left" vertical="center"/>
      <protection locked="0"/>
    </xf>
    <xf numFmtId="0" fontId="55" fillId="0" borderId="0" xfId="0" applyFont="1" applyBorder="1" applyAlignment="1" applyProtection="1">
      <alignment horizontal="left" vertical="top" wrapText="1"/>
    </xf>
    <xf numFmtId="0" fontId="55" fillId="0" borderId="0" xfId="0" applyFont="1" applyFill="1" applyBorder="1" applyAlignment="1" applyProtection="1">
      <alignment horizontal="center" vertical="center" wrapText="1"/>
    </xf>
    <xf numFmtId="0" fontId="51" fillId="52" borderId="0" xfId="0" applyFont="1" applyFill="1" applyBorder="1" applyAlignment="1">
      <alignment horizontal="center"/>
    </xf>
    <xf numFmtId="0" fontId="51" fillId="51" borderId="0" xfId="0" applyFont="1" applyFill="1" applyBorder="1" applyAlignment="1">
      <alignment horizontal="center"/>
    </xf>
    <xf numFmtId="0" fontId="51" fillId="51" borderId="0" xfId="0" applyFont="1" applyFill="1" applyBorder="1" applyAlignment="1">
      <alignment horizontal="center" wrapText="1"/>
    </xf>
    <xf numFmtId="0" fontId="51" fillId="51" borderId="0" xfId="0" applyFont="1" applyFill="1" applyAlignment="1">
      <alignment horizontal="center" vertical="center" wrapText="1"/>
    </xf>
    <xf numFmtId="0" fontId="51" fillId="51" borderId="0" xfId="0" applyFont="1" applyFill="1" applyAlignment="1">
      <alignment horizontal="center" wrapText="1"/>
    </xf>
    <xf numFmtId="9" fontId="51" fillId="51" borderId="0" xfId="83" applyFont="1" applyFill="1" applyBorder="1" applyAlignment="1">
      <alignment horizontal="center"/>
    </xf>
    <xf numFmtId="2" fontId="51" fillId="51" borderId="0" xfId="83" applyNumberFormat="1" applyFont="1" applyFill="1" applyBorder="1" applyAlignment="1">
      <alignment horizontal="center"/>
    </xf>
    <xf numFmtId="0" fontId="68" fillId="51" borderId="0" xfId="0" applyFont="1" applyFill="1" applyBorder="1" applyAlignment="1">
      <alignment horizontal="center" vertical="center" wrapText="1"/>
    </xf>
    <xf numFmtId="0" fontId="56" fillId="52" borderId="0" xfId="0" applyFont="1" applyFill="1" applyAlignment="1" applyProtection="1">
      <alignment horizontal="left" wrapText="1"/>
    </xf>
    <xf numFmtId="0" fontId="75" fillId="51" borderId="0" xfId="0" applyFont="1" applyFill="1" applyAlignment="1" applyProtection="1">
      <alignment horizontal="left"/>
    </xf>
    <xf numFmtId="0" fontId="74" fillId="0" borderId="0" xfId="0" applyFont="1" applyFill="1" applyAlignment="1" applyProtection="1">
      <alignment horizontal="left"/>
    </xf>
    <xf numFmtId="0" fontId="74" fillId="54" borderId="0" xfId="0" applyFont="1" applyFill="1" applyAlignment="1">
      <alignment horizontal="left"/>
    </xf>
    <xf numFmtId="0" fontId="48" fillId="54" borderId="0" xfId="0" applyFont="1" applyFill="1" applyAlignment="1">
      <alignment horizontal="left" wrapText="1"/>
    </xf>
    <xf numFmtId="0" fontId="81" fillId="54" borderId="0" xfId="0" applyFont="1" applyFill="1" applyAlignment="1">
      <alignment horizontal="left"/>
    </xf>
  </cellXfs>
  <cellStyles count="147">
    <cellStyle name="_Column1" xfId="1"/>
    <cellStyle name="_Column2" xfId="2"/>
    <cellStyle name="_Column3" xfId="3"/>
    <cellStyle name="_Column4" xfId="4"/>
    <cellStyle name="_Column5" xfId="5"/>
    <cellStyle name="_Column6" xfId="6"/>
    <cellStyle name="_Column7" xfId="7"/>
    <cellStyle name="_Data" xfId="8"/>
    <cellStyle name="_Data_Ertragsbewertung_Lübbecke_120803" xfId="9"/>
    <cellStyle name="_Data_integrierte_GuV_final_09092003" xfId="10"/>
    <cellStyle name="_Header" xfId="11"/>
    <cellStyle name="_Row1" xfId="12"/>
    <cellStyle name="_Row2" xfId="13"/>
    <cellStyle name="_Row3" xfId="14"/>
    <cellStyle name="_Row4" xfId="15"/>
    <cellStyle name="_Row5" xfId="16"/>
    <cellStyle name="_Row6" xfId="17"/>
    <cellStyle name="_Row7" xfId="18"/>
    <cellStyle name="=C:\WINNT35\SYSTEM32\COMMAND.COM" xfId="19"/>
    <cellStyle name="1.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Bad" xfId="45"/>
    <cellStyle name="BPA" xfId="46"/>
    <cellStyle name="Calculation" xfId="47"/>
    <cellStyle name="Check Cell" xfId="48"/>
    <cellStyle name="Comma [0]" xfId="49"/>
    <cellStyle name="Comma_060627_Economic Model_Annahmen_rev.8_SB layout" xfId="50"/>
    <cellStyle name="Currency [0]" xfId="51"/>
    <cellStyle name="Currency_beteiligungen" xfId="52"/>
    <cellStyle name="Datum" xfId="53"/>
    <cellStyle name="Datum [0]" xfId="54"/>
    <cellStyle name="Eijngabe" xfId="55"/>
    <cellStyle name="Emphasis 1" xfId="56"/>
    <cellStyle name="Emphasis 2" xfId="57"/>
    <cellStyle name="Emphasis 3" xfId="58"/>
    <cellStyle name="Euro" xfId="59"/>
    <cellStyle name="Fest" xfId="60"/>
    <cellStyle name="Fest - Formatvorlage2" xfId="61"/>
    <cellStyle name="Gelb" xfId="62"/>
    <cellStyle name="Good" xfId="63"/>
    <cellStyle name="Gruppe" xfId="64"/>
    <cellStyle name="Heading 1" xfId="65"/>
    <cellStyle name="Heading 2" xfId="66"/>
    <cellStyle name="Heading 3" xfId="67"/>
    <cellStyle name="Heading 4" xfId="68"/>
    <cellStyle name="HELSIE1" xfId="69"/>
    <cellStyle name="Hintergrund" xfId="70"/>
    <cellStyle name="Input" xfId="71"/>
    <cellStyle name="JedenTag" xfId="72"/>
    <cellStyle name="Komma0 - Formatvorlage1" xfId="73"/>
    <cellStyle name="Komma0 - Formatvorlage3" xfId="74"/>
    <cellStyle name="Komma1 - Formatvorlage1" xfId="75"/>
    <cellStyle name="Kopfzeile1" xfId="76"/>
    <cellStyle name="Kopfzeile2" xfId="77"/>
    <cellStyle name="Linked Cell" xfId="78"/>
    <cellStyle name="Normal_Beta-WACC" xfId="79"/>
    <cellStyle name="Note" xfId="80"/>
    <cellStyle name="Output" xfId="81"/>
    <cellStyle name="Position" xfId="82"/>
    <cellStyle name="Prozent" xfId="83" builtinId="5"/>
    <cellStyle name="Prozent 2" xfId="84"/>
    <cellStyle name="Prozent[1]" xfId="85"/>
    <cellStyle name="Prozent[2]" xfId="86"/>
    <cellStyle name="Revision" xfId="87"/>
    <cellStyle name="SAPBEXaggData" xfId="88"/>
    <cellStyle name="SAPBEXaggDataEmph" xfId="89"/>
    <cellStyle name="SAPBEXaggItem" xfId="90"/>
    <cellStyle name="SAPBEXaggItemX" xfId="91"/>
    <cellStyle name="SAPBEXchaText" xfId="92"/>
    <cellStyle name="SAPBEXexcBad7" xfId="93"/>
    <cellStyle name="SAPBEXexcBad8" xfId="94"/>
    <cellStyle name="SAPBEXexcBad9" xfId="95"/>
    <cellStyle name="SAPBEXexcCritical4" xfId="96"/>
    <cellStyle name="SAPBEXexcCritical5" xfId="97"/>
    <cellStyle name="SAPBEXexcCritical6" xfId="98"/>
    <cellStyle name="SAPBEXexcGood1" xfId="99"/>
    <cellStyle name="SAPBEXexcGood2" xfId="100"/>
    <cellStyle name="SAPBEXexcGood3" xfId="101"/>
    <cellStyle name="SAPBEXfilterDrill" xfId="102"/>
    <cellStyle name="SAPBEXfilterItem" xfId="103"/>
    <cellStyle name="SAPBEXfilterText" xfId="104"/>
    <cellStyle name="SAPBEXformats" xfId="105"/>
    <cellStyle name="SAPBEXheaderItem" xfId="106"/>
    <cellStyle name="SAPBEXheaderText" xfId="107"/>
    <cellStyle name="SAPBEXHLevel0" xfId="108"/>
    <cellStyle name="SAPBEXHLevel0X" xfId="109"/>
    <cellStyle name="SAPBEXHLevel1" xfId="110"/>
    <cellStyle name="SAPBEXHLevel1X" xfId="111"/>
    <cellStyle name="SAPBEXHLevel2" xfId="112"/>
    <cellStyle name="SAPBEXHLevel2X" xfId="113"/>
    <cellStyle name="SAPBEXHLevel3" xfId="114"/>
    <cellStyle name="SAPBEXHLevel3X" xfId="115"/>
    <cellStyle name="SAPBEXinputData" xfId="116"/>
    <cellStyle name="SAPBEXItemHeader" xfId="117"/>
    <cellStyle name="SAPBEXresData" xfId="118"/>
    <cellStyle name="SAPBEXresDataEmph" xfId="119"/>
    <cellStyle name="SAPBEXresItem" xfId="120"/>
    <cellStyle name="SAPBEXresItemX" xfId="121"/>
    <cellStyle name="SAPBEXstdData" xfId="122"/>
    <cellStyle name="SAPBEXstdDataEmph" xfId="123"/>
    <cellStyle name="SAPBEXstdItem" xfId="124"/>
    <cellStyle name="SAPBEXstdItemX" xfId="125"/>
    <cellStyle name="SAPBEXtitle" xfId="126"/>
    <cellStyle name="SAPBEXunassignedItem" xfId="127"/>
    <cellStyle name="SAPBEXundefined" xfId="128"/>
    <cellStyle name="Schattiert" xfId="129"/>
    <cellStyle name="Schätzwert" xfId="130"/>
    <cellStyle name="Sheet Title" xfId="131"/>
    <cellStyle name="Standard" xfId="0" builtinId="0"/>
    <cellStyle name="Standard 2" xfId="132"/>
    <cellStyle name="Standard 3" xfId="133"/>
    <cellStyle name="Standard 4" xfId="134"/>
    <cellStyle name="Summe" xfId="135"/>
    <cellStyle name="Summe 2" xfId="136"/>
    <cellStyle name="Summe 3" xfId="137"/>
    <cellStyle name="Total" xfId="138"/>
    <cellStyle name="Undefiniert" xfId="139"/>
    <cellStyle name="Unterlieferant" xfId="140"/>
    <cellStyle name="verborgen" xfId="141"/>
    <cellStyle name="W_hrung" xfId="142"/>
    <cellStyle name="W_hrung [0]" xfId="143"/>
    <cellStyle name="W„hrung" xfId="144"/>
    <cellStyle name="Whrung" xfId="145"/>
    <cellStyle name="Warning Text" xfId="146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3B2E3"/>
      <color rgb="FFF8B13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3</xdr:col>
      <xdr:colOff>793749</xdr:colOff>
      <xdr:row>10</xdr:row>
      <xdr:rowOff>96713</xdr:rowOff>
    </xdr:to>
    <xdr:pic>
      <xdr:nvPicPr>
        <xdr:cNvPr id="6" name="logo" descr="LowTE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214" y="1292679"/>
          <a:ext cx="5783035" cy="1026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63B2E3"/>
    <pageSetUpPr fitToPage="1"/>
  </sheetPr>
  <dimension ref="B1:AJ75"/>
  <sheetViews>
    <sheetView showGridLines="0" topLeftCell="A37" zoomScale="85" zoomScaleNormal="85" zoomScalePageLayoutView="25" workbookViewId="0">
      <selection activeCell="M26" sqref="M26:M28"/>
    </sheetView>
  </sheetViews>
  <sheetFormatPr baseColWidth="10" defaultColWidth="11.42578125" defaultRowHeight="15"/>
  <cols>
    <col min="1" max="1" width="2.140625" style="1" customWidth="1"/>
    <col min="2" max="3" width="10.7109375" style="1" customWidth="1"/>
    <col min="4" max="4" width="1.42578125" style="1" customWidth="1"/>
    <col min="5" max="11" width="17.28515625" style="1" customWidth="1"/>
    <col min="12" max="12" width="1.42578125" style="2" customWidth="1"/>
    <col min="13" max="13" width="50.85546875" style="2" customWidth="1"/>
    <col min="14" max="14" width="12.28515625" style="2" customWidth="1"/>
    <col min="15" max="15" width="15.7109375" style="2" customWidth="1"/>
    <col min="16" max="16" width="15.85546875" style="2" customWidth="1"/>
    <col min="17" max="17" width="11.42578125" style="2" customWidth="1"/>
    <col min="18" max="18" width="15.140625" style="2" customWidth="1"/>
    <col min="19" max="19" width="14.42578125" style="2" customWidth="1"/>
    <col min="20" max="24" width="11.42578125" style="2" customWidth="1"/>
    <col min="25" max="16384" width="11.42578125" style="1"/>
  </cols>
  <sheetData>
    <row r="1" spans="2:33" ht="14.25" customHeight="1"/>
    <row r="2" spans="2:33" ht="31.5">
      <c r="B2" s="3" t="s">
        <v>19</v>
      </c>
      <c r="G2" s="3"/>
      <c r="H2" s="3"/>
      <c r="I2" s="2"/>
      <c r="J2" s="4"/>
      <c r="K2" s="4"/>
      <c r="L2" s="5"/>
      <c r="M2" s="261" t="s">
        <v>121</v>
      </c>
      <c r="O2" s="6"/>
    </row>
    <row r="3" spans="2:33">
      <c r="B3" s="1" t="s">
        <v>20</v>
      </c>
      <c r="G3" s="7"/>
      <c r="H3" s="7"/>
      <c r="L3" s="1"/>
      <c r="M3" s="174" t="s">
        <v>115</v>
      </c>
      <c r="N3" s="8"/>
      <c r="O3" s="8"/>
      <c r="S3" s="5"/>
    </row>
    <row r="4" spans="2:33">
      <c r="K4" s="7"/>
      <c r="L4" s="8"/>
      <c r="M4" s="9"/>
      <c r="O4" s="9"/>
    </row>
    <row r="5" spans="2:33" ht="21">
      <c r="B5" s="193" t="s">
        <v>137</v>
      </c>
      <c r="C5" s="194"/>
      <c r="D5" s="194"/>
      <c r="E5" s="194"/>
      <c r="F5" s="194"/>
      <c r="G5" s="194"/>
      <c r="H5" s="194"/>
      <c r="I5" s="194"/>
      <c r="J5" s="194"/>
      <c r="K5" s="194"/>
      <c r="L5" s="18"/>
      <c r="M5" s="195"/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AG5" s="12"/>
    </row>
    <row r="6" spans="2:33" ht="21">
      <c r="K6" s="7"/>
      <c r="L6" s="10"/>
      <c r="M6" s="293" t="s">
        <v>120</v>
      </c>
      <c r="N6" s="10"/>
      <c r="O6" s="11"/>
      <c r="P6" s="11"/>
      <c r="Q6" s="11"/>
      <c r="R6" s="11"/>
      <c r="S6" s="11"/>
      <c r="T6" s="11"/>
      <c r="U6" s="11"/>
      <c r="V6" s="11"/>
      <c r="W6" s="11"/>
      <c r="X6" s="11"/>
      <c r="AG6" s="12"/>
    </row>
    <row r="7" spans="2:33" ht="21">
      <c r="H7" s="13" t="s">
        <v>164</v>
      </c>
      <c r="I7" s="173"/>
      <c r="K7" s="7"/>
      <c r="L7" s="10"/>
      <c r="M7" s="293"/>
      <c r="N7" s="10"/>
      <c r="O7" s="11"/>
      <c r="P7" s="11"/>
      <c r="Q7" s="11"/>
      <c r="R7" s="11"/>
      <c r="S7" s="11"/>
      <c r="T7" s="11"/>
      <c r="U7" s="11"/>
      <c r="V7" s="11"/>
      <c r="W7" s="11"/>
      <c r="X7" s="11"/>
      <c r="AG7" s="12"/>
    </row>
    <row r="8" spans="2:33" ht="15" customHeight="1">
      <c r="H8" s="14"/>
      <c r="K8" s="7"/>
      <c r="L8" s="8"/>
      <c r="O8" s="8"/>
    </row>
    <row r="9" spans="2:33" ht="18.75" customHeight="1">
      <c r="H9" s="15" t="s">
        <v>105</v>
      </c>
      <c r="I9" s="175"/>
      <c r="M9" s="288" t="s">
        <v>141</v>
      </c>
      <c r="O9" s="16"/>
      <c r="P9" s="17"/>
      <c r="Q9" s="16"/>
      <c r="R9" s="17"/>
      <c r="S9" s="16"/>
      <c r="U9" s="16"/>
    </row>
    <row r="10" spans="2:33">
      <c r="K10" s="7"/>
      <c r="L10" s="8"/>
      <c r="M10" s="288"/>
      <c r="O10" s="17"/>
      <c r="P10" s="17"/>
      <c r="Q10" s="17"/>
      <c r="R10" s="17"/>
      <c r="S10" s="17"/>
      <c r="U10" s="17"/>
    </row>
    <row r="11" spans="2:33" s="20" customFormat="1" ht="21">
      <c r="B11" s="193" t="s">
        <v>138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8"/>
      <c r="M11" s="196"/>
      <c r="N11" s="18"/>
      <c r="O11" s="17"/>
      <c r="P11" s="17"/>
      <c r="Q11" s="17"/>
      <c r="R11" s="17"/>
      <c r="S11" s="17"/>
      <c r="T11" s="19"/>
      <c r="U11" s="17"/>
      <c r="V11" s="19"/>
      <c r="W11" s="19"/>
      <c r="X11" s="19"/>
    </row>
    <row r="12" spans="2:33" s="19" customFormat="1" ht="21">
      <c r="B12" s="21"/>
      <c r="G12" s="18"/>
      <c r="H12" s="18"/>
      <c r="I12" s="18"/>
      <c r="J12" s="18"/>
      <c r="K12" s="18"/>
      <c r="L12" s="18"/>
      <c r="M12" s="22"/>
      <c r="N12" s="18"/>
      <c r="O12" s="17"/>
      <c r="P12" s="17"/>
      <c r="Q12" s="17"/>
      <c r="R12" s="17"/>
      <c r="S12" s="17"/>
      <c r="U12" s="17"/>
    </row>
    <row r="13" spans="2:33" s="8" customFormat="1">
      <c r="B13" s="8" t="s">
        <v>143</v>
      </c>
      <c r="M13" s="23"/>
      <c r="O13" s="17"/>
      <c r="P13" s="17"/>
      <c r="Q13" s="17"/>
      <c r="R13" s="17"/>
      <c r="S13" s="17"/>
      <c r="U13" s="17"/>
    </row>
    <row r="14" spans="2:33" s="8" customFormat="1">
      <c r="F14" s="24" t="s">
        <v>106</v>
      </c>
      <c r="G14" s="25" t="s">
        <v>22</v>
      </c>
      <c r="H14" s="25" t="s">
        <v>23</v>
      </c>
      <c r="I14" s="25" t="s">
        <v>24</v>
      </c>
      <c r="J14" s="248" t="s">
        <v>152</v>
      </c>
      <c r="K14" s="27"/>
      <c r="M14" s="28"/>
      <c r="N14" s="2"/>
      <c r="O14" s="17"/>
      <c r="P14" s="17"/>
      <c r="Q14" s="17"/>
      <c r="R14" s="17"/>
      <c r="S14" s="17"/>
      <c r="U14" s="17"/>
    </row>
    <row r="15" spans="2:33" s="8" customFormat="1">
      <c r="H15" s="29" t="s">
        <v>5</v>
      </c>
      <c r="I15" s="29" t="s">
        <v>11</v>
      </c>
      <c r="M15" s="9"/>
      <c r="N15" s="28"/>
      <c r="U15" s="17"/>
    </row>
    <row r="16" spans="2:33" s="8" customFormat="1" ht="6" customHeight="1">
      <c r="G16" s="25"/>
      <c r="M16" s="23"/>
      <c r="U16" s="17"/>
    </row>
    <row r="17" spans="2:36" s="8" customFormat="1" ht="20.100000000000001" customHeight="1">
      <c r="E17" s="30" t="s">
        <v>149</v>
      </c>
      <c r="F17" s="176" t="s">
        <v>55</v>
      </c>
      <c r="G17" s="31" t="str">
        <f>IF(F17='background data'!$B$6,"",INDEX('background data'!$D$6:$D$26,MATCH('input data'!$F17,'background data'!$B$6:$B$26,0)))</f>
        <v/>
      </c>
      <c r="H17" s="173"/>
      <c r="I17" s="251"/>
      <c r="J17" s="290" t="s">
        <v>175</v>
      </c>
      <c r="K17" s="291"/>
      <c r="L17" s="32"/>
      <c r="M17" s="287" t="s">
        <v>122</v>
      </c>
      <c r="N17" s="33"/>
      <c r="U17" s="17"/>
    </row>
    <row r="18" spans="2:36" s="8" customFormat="1" ht="20.100000000000001" customHeight="1">
      <c r="E18" s="34" t="s">
        <v>150</v>
      </c>
      <c r="F18" s="176" t="s">
        <v>55</v>
      </c>
      <c r="G18" s="31" t="str">
        <f>IF(F18='background data'!$B$6,"",INDEX('background data'!$D$6:$D$26,MATCH('input data'!$F18,'background data'!$B$6:$B$26,0)))</f>
        <v/>
      </c>
      <c r="H18" s="173"/>
      <c r="I18" s="251"/>
      <c r="J18" s="176" t="s">
        <v>175</v>
      </c>
      <c r="K18" s="176"/>
      <c r="L18" s="32" t="s">
        <v>177</v>
      </c>
      <c r="M18" s="287"/>
      <c r="N18" s="33"/>
      <c r="U18" s="17"/>
    </row>
    <row r="19" spans="2:36" s="8" customFormat="1" ht="20.100000000000001" customHeight="1">
      <c r="E19" s="34" t="s">
        <v>151</v>
      </c>
      <c r="F19" s="176" t="s">
        <v>55</v>
      </c>
      <c r="G19" s="31" t="str">
        <f>IF(F19='background data'!$B$6,"",INDEX('background data'!$D$6:$D$26,MATCH('input data'!$F19,'background data'!$B$6:$B$26,0)))</f>
        <v/>
      </c>
      <c r="H19" s="173"/>
      <c r="I19" s="251"/>
      <c r="J19" s="176" t="s">
        <v>175</v>
      </c>
      <c r="K19" s="176"/>
      <c r="L19" s="32" t="s">
        <v>177</v>
      </c>
      <c r="M19" s="35"/>
      <c r="N19" s="33"/>
      <c r="U19" s="17"/>
    </row>
    <row r="20" spans="2:36" s="2" customFormat="1" ht="6.75" customHeight="1">
      <c r="M20" s="9"/>
      <c r="AG20" s="8"/>
      <c r="AJ20" s="8"/>
    </row>
    <row r="21" spans="2:36" ht="15" customHeight="1">
      <c r="G21" s="36"/>
      <c r="H21" s="36"/>
      <c r="I21" s="7" t="s">
        <v>24</v>
      </c>
      <c r="M21" s="287" t="s">
        <v>123</v>
      </c>
      <c r="N21" s="9"/>
      <c r="O21" s="37"/>
      <c r="U21" s="17"/>
    </row>
    <row r="22" spans="2:36" ht="6" customHeight="1">
      <c r="G22" s="36"/>
      <c r="H22" s="36"/>
      <c r="M22" s="287"/>
      <c r="N22" s="9"/>
      <c r="O22" s="37"/>
      <c r="U22" s="17"/>
    </row>
    <row r="23" spans="2:36" ht="20.100000000000001" customHeight="1">
      <c r="B23" s="38" t="s">
        <v>89</v>
      </c>
      <c r="G23" s="177" t="s">
        <v>56</v>
      </c>
      <c r="H23" s="250"/>
      <c r="I23" s="250"/>
      <c r="J23" s="14"/>
      <c r="M23" s="287"/>
      <c r="O23" s="39"/>
      <c r="AJ23" s="7"/>
    </row>
    <row r="24" spans="2:36" ht="18" customHeight="1">
      <c r="F24" s="40"/>
      <c r="G24" s="41" t="s">
        <v>27</v>
      </c>
      <c r="H24" s="179"/>
      <c r="I24" s="14"/>
      <c r="J24" s="14"/>
      <c r="M24" s="287"/>
    </row>
    <row r="25" spans="2:36">
      <c r="F25" s="40"/>
      <c r="G25" s="42"/>
      <c r="H25" s="40"/>
      <c r="I25" s="14"/>
      <c r="J25" s="14"/>
      <c r="M25" s="43"/>
    </row>
    <row r="26" spans="2:36" ht="20.100000000000001" customHeight="1">
      <c r="B26" s="38" t="s">
        <v>139</v>
      </c>
      <c r="G26" s="177" t="s">
        <v>56</v>
      </c>
      <c r="H26" s="250"/>
      <c r="I26" s="44"/>
      <c r="M26" s="287" t="s">
        <v>187</v>
      </c>
      <c r="N26" s="39"/>
      <c r="O26" s="39"/>
    </row>
    <row r="27" spans="2:36">
      <c r="B27" s="45" t="s">
        <v>26</v>
      </c>
      <c r="D27" s="45"/>
      <c r="G27" s="38"/>
      <c r="H27" s="38"/>
      <c r="M27" s="287"/>
      <c r="N27" s="39"/>
      <c r="O27" s="46"/>
    </row>
    <row r="28" spans="2:36">
      <c r="K28" s="45"/>
      <c r="L28" s="9"/>
      <c r="M28" s="287"/>
      <c r="N28" s="39"/>
      <c r="O28" s="39"/>
    </row>
    <row r="29" spans="2:36">
      <c r="M29" s="9"/>
    </row>
    <row r="30" spans="2:36" ht="21">
      <c r="B30" s="193" t="s">
        <v>135</v>
      </c>
      <c r="C30" s="193"/>
      <c r="D30" s="193"/>
      <c r="E30" s="193"/>
      <c r="F30" s="193"/>
      <c r="G30" s="193"/>
      <c r="H30" s="193"/>
      <c r="I30" s="193"/>
      <c r="J30" s="193"/>
      <c r="K30" s="193"/>
      <c r="L30" s="47"/>
      <c r="M30" s="195"/>
      <c r="N30" s="47"/>
      <c r="O30" s="47"/>
    </row>
    <row r="31" spans="2:36">
      <c r="B31" s="45"/>
      <c r="G31" s="45"/>
      <c r="H31" s="45"/>
      <c r="I31" s="45"/>
      <c r="J31" s="45"/>
      <c r="K31" s="45"/>
      <c r="L31" s="9"/>
      <c r="M31" s="9"/>
      <c r="N31" s="9"/>
      <c r="O31" s="9"/>
    </row>
    <row r="32" spans="2:36">
      <c r="B32" s="45"/>
      <c r="G32" s="45"/>
      <c r="H32" s="45"/>
      <c r="I32" s="48" t="s">
        <v>28</v>
      </c>
      <c r="J32" s="45"/>
      <c r="M32" s="289" t="s">
        <v>124</v>
      </c>
      <c r="N32" s="9"/>
      <c r="O32" s="9"/>
    </row>
    <row r="33" spans="2:33" ht="6" customHeight="1">
      <c r="M33" s="289"/>
    </row>
    <row r="34" spans="2:33" ht="20.100000000000001" customHeight="1">
      <c r="B34" s="23" t="s">
        <v>168</v>
      </c>
      <c r="G34" s="49" t="s">
        <v>5</v>
      </c>
      <c r="H34" s="173"/>
      <c r="I34" s="178"/>
      <c r="J34" s="49"/>
      <c r="M34" s="289"/>
      <c r="N34" s="9"/>
      <c r="O34" s="37"/>
    </row>
    <row r="35" spans="2:33">
      <c r="G35" s="49"/>
      <c r="H35" s="49"/>
      <c r="I35" s="49"/>
      <c r="M35" s="289"/>
      <c r="N35" s="9"/>
      <c r="O35" s="46"/>
      <c r="P35" s="9"/>
      <c r="Q35" s="9"/>
    </row>
    <row r="36" spans="2:33" ht="20.100000000000001" customHeight="1">
      <c r="B36" s="38" t="s">
        <v>140</v>
      </c>
      <c r="G36" s="49" t="s">
        <v>5</v>
      </c>
      <c r="H36" s="180"/>
      <c r="I36" s="50"/>
      <c r="M36" s="51"/>
      <c r="N36" s="51"/>
      <c r="O36" s="37"/>
    </row>
    <row r="37" spans="2:33">
      <c r="B37" s="45"/>
      <c r="G37" s="45"/>
      <c r="H37" s="45"/>
      <c r="I37" s="45"/>
      <c r="J37" s="45"/>
      <c r="K37" s="45"/>
      <c r="L37" s="9"/>
      <c r="M37" s="9"/>
      <c r="N37" s="9"/>
      <c r="O37" s="9"/>
    </row>
    <row r="38" spans="2:33">
      <c r="B38" s="45"/>
      <c r="G38" s="45"/>
      <c r="H38" s="45"/>
      <c r="I38" s="45"/>
      <c r="J38" s="45"/>
      <c r="K38" s="45"/>
      <c r="L38" s="9"/>
      <c r="M38" s="9"/>
      <c r="N38" s="9"/>
      <c r="O38" s="9"/>
    </row>
    <row r="39" spans="2:33" ht="21">
      <c r="B39" s="193" t="s">
        <v>136</v>
      </c>
      <c r="C39" s="191"/>
      <c r="D39" s="191"/>
      <c r="E39" s="191"/>
      <c r="F39" s="191"/>
      <c r="G39" s="191"/>
      <c r="H39" s="191"/>
      <c r="I39" s="191"/>
      <c r="J39" s="191"/>
      <c r="K39" s="191"/>
      <c r="L39" s="47"/>
      <c r="M39" s="192"/>
      <c r="N39" s="47"/>
      <c r="O39" s="47"/>
      <c r="P39" s="9"/>
      <c r="Q39" s="9"/>
    </row>
    <row r="40" spans="2:33">
      <c r="M40" s="9"/>
    </row>
    <row r="41" spans="2:33" ht="20.100000000000001" customHeight="1">
      <c r="B41" s="38" t="s">
        <v>132</v>
      </c>
      <c r="G41" s="45"/>
      <c r="H41" s="45"/>
      <c r="I41" s="181"/>
      <c r="J41" s="49" t="s">
        <v>6</v>
      </c>
      <c r="M41" s="289" t="s">
        <v>125</v>
      </c>
      <c r="O41" s="9"/>
    </row>
    <row r="42" spans="2:33" ht="7.5" customHeight="1">
      <c r="I42" s="52"/>
      <c r="J42" s="52"/>
      <c r="M42" s="289"/>
    </row>
    <row r="43" spans="2:33" ht="20.100000000000001" customHeight="1">
      <c r="B43" s="7" t="s">
        <v>133</v>
      </c>
      <c r="I43" s="182"/>
      <c r="J43" s="52"/>
      <c r="M43" s="9"/>
      <c r="N43" s="9"/>
      <c r="O43" s="53"/>
    </row>
    <row r="44" spans="2:33">
      <c r="G44" s="38"/>
      <c r="H44" s="38"/>
      <c r="I44" s="38"/>
      <c r="J44" s="38"/>
      <c r="N44" s="54"/>
    </row>
    <row r="45" spans="2:33" s="2" customFormat="1">
      <c r="F45" s="9"/>
      <c r="G45" s="9"/>
      <c r="H45" s="55"/>
      <c r="I45" s="9"/>
      <c r="K45" s="23"/>
      <c r="L45" s="23"/>
      <c r="N45" s="9"/>
      <c r="O45" s="9"/>
    </row>
    <row r="46" spans="2:33" s="2" customFormat="1" ht="18.75">
      <c r="B46" s="23"/>
      <c r="E46" s="286" t="s">
        <v>186</v>
      </c>
      <c r="F46" s="286"/>
      <c r="I46" s="23" t="s">
        <v>134</v>
      </c>
      <c r="N46" s="9"/>
    </row>
    <row r="47" spans="2:33" ht="6" customHeight="1">
      <c r="B47" s="56"/>
      <c r="F47" s="23"/>
      <c r="G47" s="9"/>
      <c r="M47" s="9"/>
      <c r="AG47" s="2"/>
    </row>
    <row r="48" spans="2:33" ht="13.5" customHeight="1">
      <c r="F48" s="57"/>
      <c r="I48" s="26" t="str">
        <f>IF(F17='background data'!$B$6,"",F17)</f>
        <v/>
      </c>
      <c r="J48" s="25" t="str">
        <f>IF(F18='background data'!$B$6,"",F18)</f>
        <v/>
      </c>
      <c r="K48" s="25" t="str">
        <f>IF(F19='background data'!$B$6,"",F19)</f>
        <v/>
      </c>
      <c r="L48" s="25"/>
      <c r="M48" s="9"/>
    </row>
    <row r="49" spans="2:13" ht="6" customHeight="1">
      <c r="G49" s="2"/>
      <c r="L49" s="25"/>
      <c r="M49" s="9"/>
    </row>
    <row r="50" spans="2:13" ht="17.100000000000001" customHeight="1">
      <c r="E50" s="58" t="s">
        <v>29</v>
      </c>
      <c r="F50" s="58" t="s">
        <v>30</v>
      </c>
      <c r="H50" s="59" t="s">
        <v>103</v>
      </c>
      <c r="I50" s="186"/>
      <c r="J50" s="186"/>
      <c r="K50" s="187"/>
      <c r="L50" s="25"/>
      <c r="M50" s="292" t="s">
        <v>179</v>
      </c>
    </row>
    <row r="51" spans="2:13" s="2" customFormat="1" ht="17.100000000000001" customHeight="1">
      <c r="E51" s="58" t="s">
        <v>2</v>
      </c>
      <c r="F51" s="58" t="s">
        <v>3</v>
      </c>
      <c r="H51" s="59" t="s">
        <v>104</v>
      </c>
      <c r="I51" s="60"/>
      <c r="J51" s="60"/>
      <c r="K51" s="61"/>
      <c r="L51" s="25"/>
      <c r="M51" s="292"/>
    </row>
    <row r="52" spans="2:13" s="2" customFormat="1" ht="7.5" customHeight="1">
      <c r="E52" s="58"/>
      <c r="F52" s="58"/>
      <c r="H52" s="58"/>
      <c r="J52" s="9"/>
      <c r="L52" s="25"/>
      <c r="M52" s="9"/>
    </row>
    <row r="53" spans="2:13" ht="17.100000000000001" customHeight="1">
      <c r="B53" s="62" t="s">
        <v>31</v>
      </c>
      <c r="C53" s="183"/>
      <c r="D53" s="63"/>
      <c r="E53" s="184"/>
      <c r="F53" s="184"/>
      <c r="G53" s="188"/>
      <c r="H53" s="189"/>
      <c r="I53" s="64">
        <f>IF($K$48='background data'!$B$6,IF('input data'!$J$48='background data'!$B$6,1,1-'input data'!J53),1-'input data'!J53-'input data'!K53)</f>
        <v>1</v>
      </c>
      <c r="J53" s="186"/>
      <c r="K53" s="187"/>
      <c r="L53" s="25"/>
      <c r="M53" s="65" t="s">
        <v>129</v>
      </c>
    </row>
    <row r="54" spans="2:13" ht="17.100000000000001" customHeight="1">
      <c r="B54" s="62" t="s">
        <v>32</v>
      </c>
      <c r="C54" s="66">
        <f>C53+1</f>
        <v>1</v>
      </c>
      <c r="D54" s="63"/>
      <c r="E54" s="184"/>
      <c r="F54" s="184"/>
      <c r="G54" s="188"/>
      <c r="H54" s="189"/>
      <c r="I54" s="64">
        <f>IF($K$48='background data'!$B$6,IF('input data'!$J$48='background data'!$B$6,1,1-'input data'!J54),1-'input data'!J54-'input data'!K54)</f>
        <v>1</v>
      </c>
      <c r="J54" s="186"/>
      <c r="K54" s="187"/>
      <c r="L54" s="25"/>
      <c r="M54" s="67" t="s">
        <v>130</v>
      </c>
    </row>
    <row r="55" spans="2:13" ht="17.100000000000001" customHeight="1">
      <c r="B55" s="62" t="s">
        <v>33</v>
      </c>
      <c r="C55" s="66">
        <f t="shared" ref="C55:C72" si="0">C54+1</f>
        <v>2</v>
      </c>
      <c r="D55" s="63"/>
      <c r="E55" s="185"/>
      <c r="F55" s="184"/>
      <c r="G55" s="188"/>
      <c r="H55" s="189"/>
      <c r="I55" s="64">
        <f>IF($K$48='background data'!$B$6,IF('input data'!$J$48='background data'!$B$6,1,1-'input data'!J55),1-'input data'!J55-'input data'!K55)</f>
        <v>1</v>
      </c>
      <c r="J55" s="186"/>
      <c r="K55" s="187"/>
      <c r="L55" s="25"/>
      <c r="M55" s="289" t="s">
        <v>131</v>
      </c>
    </row>
    <row r="56" spans="2:13" ht="17.100000000000001" customHeight="1">
      <c r="B56" s="62" t="s">
        <v>34</v>
      </c>
      <c r="C56" s="66">
        <f t="shared" si="0"/>
        <v>3</v>
      </c>
      <c r="D56" s="63"/>
      <c r="E56" s="185"/>
      <c r="F56" s="184"/>
      <c r="G56" s="188"/>
      <c r="H56" s="189"/>
      <c r="I56" s="64">
        <f>IF($K$48='background data'!$B$6,IF('input data'!$J$48='background data'!$B$6,1,1-'input data'!J56),1-'input data'!J56-'input data'!K56)</f>
        <v>1</v>
      </c>
      <c r="J56" s="186"/>
      <c r="K56" s="187"/>
      <c r="L56" s="25"/>
      <c r="M56" s="289"/>
    </row>
    <row r="57" spans="2:13" ht="17.100000000000001" customHeight="1">
      <c r="B57" s="62" t="s">
        <v>35</v>
      </c>
      <c r="C57" s="66">
        <f t="shared" si="0"/>
        <v>4</v>
      </c>
      <c r="D57" s="63"/>
      <c r="E57" s="185"/>
      <c r="F57" s="184"/>
      <c r="G57" s="188"/>
      <c r="H57" s="189"/>
      <c r="I57" s="64">
        <f>IF($K$48='background data'!$B$6,IF('input data'!$J$48='background data'!$B$6,1,1-'input data'!J57),1-'input data'!J57-'input data'!K57)</f>
        <v>1</v>
      </c>
      <c r="J57" s="186"/>
      <c r="K57" s="187"/>
      <c r="L57" s="25"/>
      <c r="M57" s="67" t="s">
        <v>126</v>
      </c>
    </row>
    <row r="58" spans="2:13" ht="17.100000000000001" customHeight="1">
      <c r="B58" s="62" t="s">
        <v>36</v>
      </c>
      <c r="C58" s="66">
        <f t="shared" si="0"/>
        <v>5</v>
      </c>
      <c r="D58" s="63"/>
      <c r="E58" s="185"/>
      <c r="F58" s="184"/>
      <c r="G58" s="188"/>
      <c r="H58" s="189"/>
      <c r="I58" s="64">
        <f>IF($K$48='background data'!$B$6,IF('input data'!$J$48='background data'!$B$6,1,1-'input data'!J58),1-'input data'!J58-'input data'!K58)</f>
        <v>1</v>
      </c>
      <c r="J58" s="186"/>
      <c r="K58" s="187"/>
      <c r="L58" s="25"/>
    </row>
    <row r="59" spans="2:13" ht="17.100000000000001" customHeight="1">
      <c r="B59" s="62" t="s">
        <v>37</v>
      </c>
      <c r="C59" s="66">
        <f t="shared" si="0"/>
        <v>6</v>
      </c>
      <c r="D59" s="63"/>
      <c r="E59" s="185"/>
      <c r="F59" s="184"/>
      <c r="G59" s="188"/>
      <c r="H59" s="189"/>
      <c r="I59" s="64">
        <f>IF($K$48='background data'!$B$6,IF('input data'!$J$48='background data'!$B$6,1,1-'input data'!J59),1-'input data'!J59-'input data'!K59)</f>
        <v>1</v>
      </c>
      <c r="J59" s="186"/>
      <c r="K59" s="187"/>
      <c r="L59" s="25"/>
      <c r="M59" s="67" t="s">
        <v>128</v>
      </c>
    </row>
    <row r="60" spans="2:13" ht="17.100000000000001" customHeight="1">
      <c r="B60" s="62" t="s">
        <v>38</v>
      </c>
      <c r="C60" s="66">
        <f t="shared" si="0"/>
        <v>7</v>
      </c>
      <c r="D60" s="63"/>
      <c r="E60" s="185"/>
      <c r="F60" s="184"/>
      <c r="G60" s="188"/>
      <c r="H60" s="189"/>
      <c r="I60" s="64">
        <f>IF($K$48='background data'!$B$6,IF('input data'!$J$48='background data'!$B$6,1,1-'input data'!J60),1-'input data'!J60-'input data'!K60)</f>
        <v>1</v>
      </c>
      <c r="J60" s="186"/>
      <c r="K60" s="187"/>
      <c r="L60" s="25"/>
      <c r="M60" s="289" t="s">
        <v>127</v>
      </c>
    </row>
    <row r="61" spans="2:13" ht="17.100000000000001" customHeight="1">
      <c r="B61" s="62" t="s">
        <v>39</v>
      </c>
      <c r="C61" s="66">
        <f t="shared" si="0"/>
        <v>8</v>
      </c>
      <c r="D61" s="63"/>
      <c r="E61" s="185"/>
      <c r="F61" s="184"/>
      <c r="G61" s="188"/>
      <c r="H61" s="189"/>
      <c r="I61" s="64">
        <f>IF($K$48='background data'!$B$6,IF('input data'!$J$48='background data'!$B$6,1,1-'input data'!J61),1-'input data'!J61-'input data'!K61)</f>
        <v>1</v>
      </c>
      <c r="J61" s="186"/>
      <c r="K61" s="187"/>
      <c r="L61" s="25"/>
      <c r="M61" s="289"/>
    </row>
    <row r="62" spans="2:13" ht="17.100000000000001" customHeight="1">
      <c r="B62" s="62" t="s">
        <v>40</v>
      </c>
      <c r="C62" s="66">
        <f t="shared" si="0"/>
        <v>9</v>
      </c>
      <c r="D62" s="63"/>
      <c r="E62" s="185"/>
      <c r="F62" s="184"/>
      <c r="G62" s="188"/>
      <c r="H62" s="189"/>
      <c r="I62" s="64">
        <f>IF($K$48='background data'!$B$6,IF('input data'!$J$48='background data'!$B$6,1,1-'input data'!J62),1-'input data'!J62-'input data'!K62)</f>
        <v>1</v>
      </c>
      <c r="J62" s="186"/>
      <c r="K62" s="187"/>
      <c r="L62" s="25"/>
      <c r="M62" s="289"/>
    </row>
    <row r="63" spans="2:13" ht="17.100000000000001" customHeight="1">
      <c r="B63" s="62" t="s">
        <v>41</v>
      </c>
      <c r="C63" s="66">
        <f t="shared" si="0"/>
        <v>10</v>
      </c>
      <c r="D63" s="63"/>
      <c r="E63" s="185"/>
      <c r="F63" s="184"/>
      <c r="G63" s="188"/>
      <c r="H63" s="189"/>
      <c r="I63" s="64">
        <f>IF($K$48='background data'!$B$6,IF('input data'!$J$48='background data'!$B$6,1,1-'input data'!J63),1-'input data'!J63-'input data'!K63)</f>
        <v>1</v>
      </c>
      <c r="J63" s="186"/>
      <c r="K63" s="187"/>
      <c r="L63" s="25"/>
      <c r="M63" s="9"/>
    </row>
    <row r="64" spans="2:13" ht="17.100000000000001" customHeight="1">
      <c r="B64" s="62" t="s">
        <v>42</v>
      </c>
      <c r="C64" s="66">
        <f t="shared" si="0"/>
        <v>11</v>
      </c>
      <c r="D64" s="63"/>
      <c r="E64" s="185"/>
      <c r="F64" s="184"/>
      <c r="G64" s="188"/>
      <c r="H64" s="189"/>
      <c r="I64" s="64">
        <f>IF($K$48='background data'!$B$6,IF('input data'!$J$48='background data'!$B$6,1,1-'input data'!J64),1-'input data'!J64-'input data'!K64)</f>
        <v>1</v>
      </c>
      <c r="J64" s="186"/>
      <c r="K64" s="187"/>
      <c r="L64" s="25"/>
      <c r="M64" s="9"/>
    </row>
    <row r="65" spans="2:15" ht="17.100000000000001" customHeight="1">
      <c r="B65" s="62" t="s">
        <v>43</v>
      </c>
      <c r="C65" s="66">
        <f t="shared" si="0"/>
        <v>12</v>
      </c>
      <c r="D65" s="63"/>
      <c r="E65" s="185"/>
      <c r="F65" s="184"/>
      <c r="G65" s="188"/>
      <c r="H65" s="189"/>
      <c r="I65" s="64">
        <f>IF($K$48='background data'!$B$6,IF('input data'!$J$48='background data'!$B$6,1,1-'input data'!J65),1-'input data'!J65-'input data'!K65)</f>
        <v>1</v>
      </c>
      <c r="J65" s="186"/>
      <c r="K65" s="187"/>
      <c r="L65" s="25"/>
      <c r="M65" s="9"/>
    </row>
    <row r="66" spans="2:15" ht="17.100000000000001" customHeight="1">
      <c r="B66" s="62" t="s">
        <v>44</v>
      </c>
      <c r="C66" s="66">
        <f t="shared" si="0"/>
        <v>13</v>
      </c>
      <c r="D66" s="63"/>
      <c r="E66" s="185"/>
      <c r="F66" s="184"/>
      <c r="G66" s="188"/>
      <c r="H66" s="189"/>
      <c r="I66" s="64">
        <f>IF($K$48='background data'!$B$6,IF('input data'!$J$48='background data'!$B$6,1,1-'input data'!J66),1-'input data'!J66-'input data'!K66)</f>
        <v>1</v>
      </c>
      <c r="J66" s="186"/>
      <c r="K66" s="187"/>
      <c r="L66" s="25"/>
      <c r="M66" s="9"/>
    </row>
    <row r="67" spans="2:15" ht="17.100000000000001" customHeight="1">
      <c r="B67" s="62" t="s">
        <v>45</v>
      </c>
      <c r="C67" s="66">
        <f t="shared" si="0"/>
        <v>14</v>
      </c>
      <c r="D67" s="63"/>
      <c r="E67" s="185"/>
      <c r="F67" s="184"/>
      <c r="G67" s="188"/>
      <c r="H67" s="189"/>
      <c r="I67" s="64">
        <f>IF($K$48='background data'!$B$6,IF('input data'!$J$48='background data'!$B$6,1,1-'input data'!J67),1-'input data'!J67-'input data'!K67)</f>
        <v>1</v>
      </c>
      <c r="J67" s="186"/>
      <c r="K67" s="187"/>
      <c r="L67" s="25"/>
      <c r="M67" s="9"/>
    </row>
    <row r="68" spans="2:15" ht="17.100000000000001" customHeight="1">
      <c r="B68" s="62" t="s">
        <v>46</v>
      </c>
      <c r="C68" s="66">
        <f t="shared" si="0"/>
        <v>15</v>
      </c>
      <c r="D68" s="63"/>
      <c r="E68" s="185"/>
      <c r="F68" s="184"/>
      <c r="G68" s="188"/>
      <c r="H68" s="189"/>
      <c r="I68" s="64">
        <f>IF($K$48='background data'!$B$6,IF('input data'!$J$48='background data'!$B$6,1,1-'input data'!J68),1-'input data'!J68-'input data'!K68)</f>
        <v>1</v>
      </c>
      <c r="J68" s="186"/>
      <c r="K68" s="187"/>
      <c r="L68" s="25"/>
      <c r="M68" s="9"/>
    </row>
    <row r="69" spans="2:15" ht="17.100000000000001" customHeight="1">
      <c r="B69" s="62" t="s">
        <v>47</v>
      </c>
      <c r="C69" s="66">
        <f t="shared" si="0"/>
        <v>16</v>
      </c>
      <c r="D69" s="63"/>
      <c r="E69" s="185"/>
      <c r="F69" s="184"/>
      <c r="G69" s="188"/>
      <c r="H69" s="189"/>
      <c r="I69" s="64">
        <f>IF($K$48='background data'!$B$6,IF('input data'!$J$48='background data'!$B$6,1,1-'input data'!J69),1-'input data'!J69-'input data'!K69)</f>
        <v>1</v>
      </c>
      <c r="J69" s="186"/>
      <c r="K69" s="187"/>
      <c r="L69" s="25"/>
      <c r="M69" s="9"/>
    </row>
    <row r="70" spans="2:15" ht="17.100000000000001" customHeight="1">
      <c r="B70" s="62" t="s">
        <v>48</v>
      </c>
      <c r="C70" s="66">
        <f t="shared" si="0"/>
        <v>17</v>
      </c>
      <c r="D70" s="63"/>
      <c r="E70" s="185"/>
      <c r="F70" s="184"/>
      <c r="G70" s="188"/>
      <c r="H70" s="189"/>
      <c r="I70" s="64">
        <f>IF($K$48='background data'!$B$6,IF('input data'!$J$48='background data'!$B$6,1,1-'input data'!J70),1-'input data'!J70-'input data'!K70)</f>
        <v>1</v>
      </c>
      <c r="J70" s="186"/>
      <c r="K70" s="187"/>
      <c r="L70" s="25"/>
      <c r="M70" s="9"/>
    </row>
    <row r="71" spans="2:15" ht="17.100000000000001" customHeight="1">
      <c r="B71" s="62" t="s">
        <v>49</v>
      </c>
      <c r="C71" s="66">
        <f t="shared" si="0"/>
        <v>18</v>
      </c>
      <c r="D71" s="63"/>
      <c r="E71" s="185"/>
      <c r="F71" s="184"/>
      <c r="G71" s="188"/>
      <c r="H71" s="189"/>
      <c r="I71" s="64">
        <f>IF($K$48='background data'!$B$6,IF('input data'!$J$48='background data'!$B$6,1,1-'input data'!J71),1-'input data'!J71-'input data'!K71)</f>
        <v>1</v>
      </c>
      <c r="J71" s="186"/>
      <c r="K71" s="187"/>
      <c r="L71" s="25"/>
      <c r="M71" s="9"/>
    </row>
    <row r="72" spans="2:15" ht="17.100000000000001" customHeight="1">
      <c r="B72" s="62" t="s">
        <v>50</v>
      </c>
      <c r="C72" s="66">
        <f t="shared" si="0"/>
        <v>19</v>
      </c>
      <c r="D72" s="63"/>
      <c r="E72" s="185"/>
      <c r="F72" s="184"/>
      <c r="G72" s="188"/>
      <c r="H72" s="189"/>
      <c r="I72" s="64">
        <f>IF($K$48='background data'!$B$6,IF('input data'!$J$48='background data'!$B$6,1,1-'input data'!J72),1-'input data'!J72-'input data'!K72)</f>
        <v>1</v>
      </c>
      <c r="J72" s="186"/>
      <c r="K72" s="187"/>
      <c r="L72" s="25"/>
      <c r="M72" s="9"/>
    </row>
    <row r="73" spans="2:15">
      <c r="D73" s="2"/>
      <c r="F73" s="45"/>
      <c r="G73" s="190"/>
      <c r="H73" s="190"/>
      <c r="I73" s="45"/>
      <c r="J73" s="45"/>
      <c r="K73" s="45"/>
      <c r="L73" s="25"/>
      <c r="M73" s="9"/>
      <c r="N73" s="9"/>
      <c r="O73" s="9"/>
    </row>
    <row r="74" spans="2:15">
      <c r="M74" s="9"/>
    </row>
    <row r="75" spans="2:15"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M75" s="198"/>
    </row>
  </sheetData>
  <sheetProtection sheet="1" objects="1" scenarios="1"/>
  <mergeCells count="12">
    <mergeCell ref="M60:M62"/>
    <mergeCell ref="M26:M28"/>
    <mergeCell ref="M32:M35"/>
    <mergeCell ref="M50:M51"/>
    <mergeCell ref="M6:M7"/>
    <mergeCell ref="M17:M18"/>
    <mergeCell ref="E46:F46"/>
    <mergeCell ref="M21:M24"/>
    <mergeCell ref="M9:M10"/>
    <mergeCell ref="M55:M56"/>
    <mergeCell ref="M41:M42"/>
    <mergeCell ref="J17:K17"/>
  </mergeCells>
  <pageMargins left="0.7" right="0.7" top="0.78740157499999996" bottom="0.78740157499999996" header="0.3" footer="0.3"/>
  <pageSetup paperSize="9" scale="65" fitToHeight="0" orientation="landscape" r:id="rId1"/>
  <ignoredErrors>
    <ignoredError sqref="C54:C55 C56:C7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'background data'!$K$6:$K$7</xm:f>
          </x14:formula1>
          <xm:sqref>G23</xm:sqref>
        </x14:dataValidation>
        <x14:dataValidation type="list" allowBlank="1" showInputMessage="1" showErrorMessage="1">
          <x14:formula1>
            <xm:f>'background data'!$K$6:$K$7</xm:f>
          </x14:formula1>
          <xm:sqref>G23</xm:sqref>
        </x14:dataValidation>
        <x14:dataValidation type="list" allowBlank="1" showInputMessage="1" showErrorMessage="1">
          <x14:formula1>
            <xm:f>'background data'!$M$6:$M$7</xm:f>
          </x14:formula1>
          <xm:sqref>G26</xm:sqref>
        </x14:dataValidation>
        <x14:dataValidation type="list" allowBlank="1" showInputMessage="1" showErrorMessage="1">
          <x14:formula1>
            <xm:f>'background data'!$I$7:$I$8</xm:f>
          </x14:formula1>
          <xm:sqref>J17:J19</xm:sqref>
        </x14:dataValidation>
        <x14:dataValidation type="list" allowBlank="1" showInputMessage="1" showErrorMessage="1">
          <x14:formula1>
            <xm:f>'background data'!$P$6:$P$7</xm:f>
          </x14:formula1>
          <xm:sqref>G26</xm:sqref>
        </x14:dataValidation>
        <x14:dataValidation type="list" allowBlank="1" showInputMessage="1" showErrorMessage="1">
          <x14:formula1>
            <xm:f>'background data'!$B$6:$B$26</xm:f>
          </x14:formula1>
          <xm:sqref>F17:F19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B2:BG48"/>
  <sheetViews>
    <sheetView topLeftCell="O1" zoomScale="55" zoomScaleNormal="55" workbookViewId="0">
      <selection activeCell="I38" sqref="I38"/>
    </sheetView>
  </sheetViews>
  <sheetFormatPr baseColWidth="10" defaultColWidth="11.42578125" defaultRowHeight="15"/>
  <cols>
    <col min="1" max="1" width="2.140625" style="27" customWidth="1"/>
    <col min="2" max="2" width="12.140625" style="27" customWidth="1"/>
    <col min="3" max="3" width="5.7109375" style="27" customWidth="1"/>
    <col min="4" max="4" width="2.7109375" style="17" customWidth="1"/>
    <col min="5" max="5" width="10.7109375" style="27" customWidth="1"/>
    <col min="6" max="6" width="10.85546875" style="27" customWidth="1"/>
    <col min="7" max="7" width="12" style="27" customWidth="1"/>
    <col min="8" max="8" width="15.42578125" style="27" customWidth="1"/>
    <col min="9" max="9" width="1.42578125" style="17" customWidth="1"/>
    <col min="10" max="10" width="6.7109375" style="17" customWidth="1"/>
    <col min="11" max="11" width="12.7109375" style="17" customWidth="1"/>
    <col min="12" max="12" width="6.7109375" style="17" customWidth="1"/>
    <col min="13" max="13" width="12.7109375" style="17" customWidth="1"/>
    <col min="14" max="14" width="6.7109375" style="17" customWidth="1"/>
    <col min="15" max="15" width="12.7109375" style="17" customWidth="1"/>
    <col min="16" max="16" width="1.42578125" style="17" customWidth="1"/>
    <col min="17" max="19" width="9.7109375" style="17" customWidth="1"/>
    <col min="20" max="20" width="1.42578125" style="17" customWidth="1"/>
    <col min="21" max="21" width="8.28515625" style="27" customWidth="1"/>
    <col min="22" max="22" width="12.7109375" style="27" customWidth="1"/>
    <col min="23" max="23" width="8.28515625" style="27" customWidth="1"/>
    <col min="24" max="24" width="12.7109375" style="27" customWidth="1"/>
    <col min="25" max="25" width="8.28515625" style="27" customWidth="1"/>
    <col min="26" max="27" width="12.7109375" style="27" customWidth="1"/>
    <col min="28" max="28" width="1.42578125" style="17" customWidth="1"/>
    <col min="29" max="29" width="23" style="27" customWidth="1"/>
    <col min="30" max="30" width="18.140625" style="27" customWidth="1"/>
    <col min="31" max="31" width="1.42578125" style="27" customWidth="1"/>
    <col min="32" max="32" width="22.28515625" style="27" customWidth="1"/>
    <col min="33" max="33" width="1.42578125" style="27" customWidth="1"/>
    <col min="34" max="34" width="13.42578125" style="27" customWidth="1"/>
    <col min="35" max="35" width="11.28515625" style="27" customWidth="1"/>
    <col min="36" max="36" width="12.7109375" style="27" customWidth="1"/>
    <col min="37" max="37" width="1.42578125" style="27" customWidth="1"/>
    <col min="38" max="38" width="18.42578125" style="27" customWidth="1"/>
    <col min="39" max="39" width="18.7109375" style="27" customWidth="1"/>
    <col min="40" max="40" width="19.42578125" style="27" customWidth="1"/>
    <col min="41" max="42" width="11.42578125" style="27"/>
    <col min="43" max="43" width="1.42578125" style="27" customWidth="1"/>
    <col min="44" max="44" width="15" style="27" customWidth="1"/>
    <col min="45" max="45" width="23" style="27" bestFit="1" customWidth="1"/>
    <col min="46" max="46" width="20.140625" style="27" customWidth="1"/>
    <col min="47" max="47" width="22.140625" style="27" bestFit="1" customWidth="1"/>
    <col min="48" max="48" width="14.28515625" style="27" bestFit="1" customWidth="1"/>
    <col min="49" max="49" width="16.85546875" style="27" customWidth="1"/>
    <col min="50" max="50" width="15.140625" style="27" customWidth="1"/>
    <col min="51" max="51" width="13.140625" style="27" bestFit="1" customWidth="1"/>
    <col min="52" max="52" width="20.42578125" style="27" customWidth="1"/>
    <col min="53" max="53" width="17" style="27" bestFit="1" customWidth="1"/>
    <col min="54" max="55" width="17" style="27" customWidth="1"/>
    <col min="56" max="56" width="20.42578125" style="27" customWidth="1"/>
    <col min="57" max="57" width="11.42578125" style="27"/>
    <col min="58" max="58" width="19.42578125" style="27" customWidth="1"/>
    <col min="59" max="16384" width="11.42578125" style="27"/>
  </cols>
  <sheetData>
    <row r="2" spans="2:59" ht="31.5">
      <c r="B2" s="68" t="s">
        <v>142</v>
      </c>
      <c r="AI2" s="69"/>
    </row>
    <row r="3" spans="2:59" ht="31.5">
      <c r="AE3" s="70"/>
      <c r="AF3" s="70"/>
      <c r="AI3" s="69"/>
      <c r="AX3" s="71"/>
      <c r="AY3" s="72"/>
      <c r="AZ3" s="17"/>
      <c r="BA3" s="17"/>
      <c r="BB3" s="17"/>
      <c r="BC3" s="17"/>
      <c r="BD3" s="17"/>
      <c r="BE3" s="17"/>
      <c r="BF3" s="17"/>
    </row>
    <row r="4" spans="2:59" ht="18.75">
      <c r="E4" s="73" t="s">
        <v>144</v>
      </c>
      <c r="J4" s="73" t="s">
        <v>155</v>
      </c>
      <c r="K4" s="73"/>
      <c r="Q4" s="73" t="s">
        <v>158</v>
      </c>
      <c r="U4" s="73" t="s">
        <v>21</v>
      </c>
      <c r="V4" s="73"/>
      <c r="W4" s="73"/>
      <c r="X4" s="74"/>
      <c r="Y4" s="73"/>
      <c r="Z4" s="73"/>
      <c r="AC4" s="70" t="s">
        <v>165</v>
      </c>
      <c r="AD4" s="70"/>
      <c r="AF4" s="70" t="s">
        <v>52</v>
      </c>
      <c r="AH4" s="70" t="s">
        <v>169</v>
      </c>
      <c r="AI4" s="75"/>
      <c r="AJ4" s="75"/>
      <c r="AL4" s="70" t="s">
        <v>172</v>
      </c>
      <c r="AM4" s="70"/>
      <c r="AN4" s="70"/>
      <c r="AP4" s="76"/>
      <c r="AX4" s="17"/>
      <c r="AY4" s="17"/>
      <c r="AZ4" s="17"/>
      <c r="BA4" s="17"/>
      <c r="BB4" s="17"/>
      <c r="BC4" s="17"/>
      <c r="BD4" s="17"/>
      <c r="BE4" s="17"/>
      <c r="BF4" s="17"/>
    </row>
    <row r="5" spans="2:59" s="77" customFormat="1" ht="12.75">
      <c r="D5" s="78"/>
      <c r="E5" s="79"/>
      <c r="I5" s="78"/>
      <c r="J5" s="80" t="s">
        <v>156</v>
      </c>
      <c r="K5" s="79"/>
      <c r="L5" s="78"/>
      <c r="N5" s="78"/>
      <c r="O5" s="78"/>
      <c r="P5" s="78"/>
      <c r="Q5" s="80" t="s">
        <v>159</v>
      </c>
      <c r="R5" s="78"/>
      <c r="S5" s="78"/>
      <c r="T5" s="78"/>
      <c r="U5" s="247"/>
      <c r="V5" s="74"/>
      <c r="W5" s="79"/>
      <c r="X5" s="79"/>
      <c r="Y5" s="79"/>
      <c r="Z5" s="79"/>
      <c r="AB5" s="78"/>
      <c r="AC5" s="81"/>
      <c r="AD5" s="81"/>
      <c r="AF5" s="82" t="s">
        <v>167</v>
      </c>
      <c r="AH5" s="81"/>
      <c r="AI5" s="83"/>
      <c r="AJ5" s="83"/>
      <c r="AL5" s="81"/>
      <c r="AM5" s="81"/>
      <c r="AN5" s="81"/>
      <c r="AX5" s="78"/>
      <c r="AY5" s="78"/>
      <c r="AZ5" s="78"/>
      <c r="BA5" s="78"/>
      <c r="BB5" s="78"/>
      <c r="BC5" s="78"/>
      <c r="BD5" s="78"/>
      <c r="BE5" s="78"/>
      <c r="BF5" s="78"/>
    </row>
    <row r="6" spans="2:59">
      <c r="B6" s="84"/>
      <c r="C6" s="85"/>
      <c r="D6" s="86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5"/>
      <c r="V6" s="85"/>
      <c r="W6" s="85"/>
      <c r="X6" s="85"/>
      <c r="Y6" s="85"/>
      <c r="Z6" s="85"/>
      <c r="AA6" s="85"/>
      <c r="AB6" s="86"/>
      <c r="AC6" s="87"/>
      <c r="AD6" s="87"/>
      <c r="AI6" s="75"/>
      <c r="AJ6" s="75"/>
      <c r="AL6" s="88"/>
      <c r="AM6" s="88"/>
      <c r="AN6" s="88"/>
      <c r="AX6" s="17"/>
      <c r="AY6" s="17"/>
      <c r="AZ6" s="17"/>
      <c r="BA6" s="17"/>
      <c r="BB6" s="17"/>
      <c r="BC6" s="17"/>
      <c r="BD6" s="17"/>
      <c r="BE6" s="17"/>
      <c r="BF6" s="17"/>
    </row>
    <row r="7" spans="2:59">
      <c r="B7" s="84"/>
      <c r="C7" s="89"/>
      <c r="D7" s="89"/>
      <c r="E7" s="90" t="s">
        <v>145</v>
      </c>
      <c r="F7" s="91"/>
      <c r="G7" s="296" t="s">
        <v>146</v>
      </c>
      <c r="H7" s="296" t="s">
        <v>148</v>
      </c>
      <c r="I7" s="94"/>
      <c r="J7" s="294" t="s">
        <v>149</v>
      </c>
      <c r="K7" s="294"/>
      <c r="L7" s="294" t="s">
        <v>150</v>
      </c>
      <c r="M7" s="294"/>
      <c r="N7" s="294" t="s">
        <v>151</v>
      </c>
      <c r="O7" s="294"/>
      <c r="P7" s="94"/>
      <c r="Q7" s="91" t="s">
        <v>160</v>
      </c>
      <c r="R7" s="95" t="s">
        <v>161</v>
      </c>
      <c r="S7" s="95" t="s">
        <v>162</v>
      </c>
      <c r="T7" s="94"/>
      <c r="U7" s="294" t="s">
        <v>160</v>
      </c>
      <c r="V7" s="294"/>
      <c r="W7" s="294" t="s">
        <v>161</v>
      </c>
      <c r="X7" s="294"/>
      <c r="Y7" s="294" t="s">
        <v>162</v>
      </c>
      <c r="Z7" s="294"/>
      <c r="AA7" s="91"/>
      <c r="AB7" s="94"/>
      <c r="AC7" s="96" t="str">
        <f>CONCATENATE("approach: ",'input data'!G23)</f>
        <v>approach: Euro blanket</v>
      </c>
      <c r="AD7" s="96"/>
      <c r="AF7" s="91" t="str">
        <f>CONCATENATE("approach: ",'input data'!G26)</f>
        <v>approach: Euro blanket</v>
      </c>
      <c r="AH7" s="298" t="s">
        <v>170</v>
      </c>
      <c r="AI7" s="96" t="s">
        <v>171</v>
      </c>
      <c r="AJ7" s="96" t="s">
        <v>84</v>
      </c>
      <c r="AL7" s="97" t="s">
        <v>149</v>
      </c>
      <c r="AM7" s="97" t="s">
        <v>150</v>
      </c>
      <c r="AN7" s="97" t="s">
        <v>151</v>
      </c>
      <c r="AO7" s="96" t="s">
        <v>171</v>
      </c>
      <c r="AP7" s="96" t="s">
        <v>84</v>
      </c>
      <c r="AX7" s="94"/>
      <c r="AY7" s="94"/>
      <c r="AZ7" s="98"/>
      <c r="BA7" s="94"/>
      <c r="BB7" s="94"/>
      <c r="BC7" s="94"/>
      <c r="BD7" s="94"/>
      <c r="BE7" s="17"/>
      <c r="BF7" s="94"/>
    </row>
    <row r="8" spans="2:59">
      <c r="B8" s="84"/>
      <c r="C8" s="17"/>
      <c r="D8" s="89"/>
      <c r="E8" s="92" t="s">
        <v>147</v>
      </c>
      <c r="F8" s="93" t="s">
        <v>30</v>
      </c>
      <c r="G8" s="296"/>
      <c r="H8" s="296"/>
      <c r="I8" s="94"/>
      <c r="J8" s="295" t="str">
        <f>'input data'!I48</f>
        <v/>
      </c>
      <c r="K8" s="295"/>
      <c r="L8" s="295" t="str">
        <f>'input data'!J48</f>
        <v/>
      </c>
      <c r="M8" s="295"/>
      <c r="N8" s="295" t="str">
        <f>'input data'!K48</f>
        <v/>
      </c>
      <c r="O8" s="295"/>
      <c r="P8" s="94"/>
      <c r="Q8" s="93" t="str">
        <f>J10</f>
        <v/>
      </c>
      <c r="R8" s="93" t="str">
        <f>L10</f>
        <v/>
      </c>
      <c r="S8" s="93" t="str">
        <f>N10</f>
        <v/>
      </c>
      <c r="T8" s="94"/>
      <c r="U8" s="295" t="str">
        <f>J10</f>
        <v/>
      </c>
      <c r="V8" s="295"/>
      <c r="W8" s="295" t="str">
        <f>L10</f>
        <v/>
      </c>
      <c r="X8" s="295"/>
      <c r="Y8" s="295" t="str">
        <f>N10</f>
        <v/>
      </c>
      <c r="Z8" s="295"/>
      <c r="AA8" s="93" t="s">
        <v>91</v>
      </c>
      <c r="AB8" s="94"/>
      <c r="AC8" s="100">
        <f>'input data'!I7</f>
        <v>0</v>
      </c>
      <c r="AD8" s="100"/>
      <c r="AE8" s="16"/>
      <c r="AF8" s="96"/>
      <c r="AG8" s="16"/>
      <c r="AH8" s="298"/>
      <c r="AI8" s="101"/>
      <c r="AJ8" s="93"/>
      <c r="AL8" s="96" t="s">
        <v>173</v>
      </c>
      <c r="AM8" s="96" t="s">
        <v>173</v>
      </c>
      <c r="AN8" s="96" t="s">
        <v>173</v>
      </c>
      <c r="AO8" s="101"/>
      <c r="AP8" s="93"/>
      <c r="AX8" s="102"/>
      <c r="AY8" s="75"/>
      <c r="AZ8" s="94"/>
      <c r="BA8" s="75"/>
      <c r="BB8" s="75"/>
      <c r="BC8" s="75"/>
      <c r="BD8" s="75"/>
      <c r="BE8" s="17"/>
      <c r="BF8" s="75"/>
    </row>
    <row r="9" spans="2:59" s="17" customFormat="1" ht="5.25" customHeight="1">
      <c r="B9" s="88"/>
      <c r="C9" s="89"/>
      <c r="D9" s="89"/>
      <c r="E9" s="89"/>
      <c r="F9" s="94"/>
      <c r="G9" s="89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103"/>
      <c r="V9" s="103"/>
      <c r="W9" s="103"/>
      <c r="X9" s="103"/>
      <c r="Y9" s="103"/>
      <c r="Z9" s="103"/>
      <c r="AA9" s="94"/>
      <c r="AB9" s="94"/>
      <c r="AC9" s="104"/>
      <c r="AD9" s="104"/>
      <c r="AE9" s="16"/>
      <c r="AF9" s="94"/>
      <c r="AG9" s="16"/>
      <c r="AH9" s="94"/>
      <c r="AI9" s="103"/>
      <c r="AJ9" s="105"/>
      <c r="AL9" s="94"/>
      <c r="AM9" s="94"/>
      <c r="AN9" s="94"/>
      <c r="AO9" s="103"/>
      <c r="AP9" s="94"/>
      <c r="AX9" s="98"/>
      <c r="AY9" s="75"/>
      <c r="AZ9" s="94"/>
      <c r="BA9" s="94"/>
      <c r="BB9" s="94"/>
      <c r="BC9" s="94"/>
      <c r="BD9" s="94"/>
      <c r="BF9" s="94"/>
    </row>
    <row r="10" spans="2:59">
      <c r="B10" s="106"/>
      <c r="C10" s="107" t="s">
        <v>153</v>
      </c>
      <c r="D10" s="89"/>
      <c r="E10" s="92"/>
      <c r="F10" s="93"/>
      <c r="G10" s="108">
        <f>'input data'!I43</f>
        <v>0</v>
      </c>
      <c r="H10" s="93"/>
      <c r="I10" s="94"/>
      <c r="J10" s="295" t="str">
        <f>IFERROR(IF(J8='background data'!$B$6,"",INDEX('background data'!$D$6:$D$26,MATCH(J8,'background data'!$B$6:$B$26,0))),"")</f>
        <v/>
      </c>
      <c r="K10" s="295"/>
      <c r="L10" s="295" t="str">
        <f>IFERROR(IF(L8='background data'!$B$6,"",INDEX('background data'!$D$6:$D$26,MATCH(L8,'background data'!$B$6:$B$26,0))),"")</f>
        <v/>
      </c>
      <c r="M10" s="295"/>
      <c r="N10" s="295" t="str">
        <f>IFERROR(IF(N8='background data'!$B$6,"",INDEX('background data'!$D$6:$D$26,MATCH(N8,'background data'!$B$6:$B$26,0))),"")</f>
        <v/>
      </c>
      <c r="O10" s="295"/>
      <c r="P10" s="94"/>
      <c r="Q10" s="93"/>
      <c r="R10" s="93"/>
      <c r="S10" s="93"/>
      <c r="T10" s="94"/>
      <c r="U10" s="109">
        <f>'input data'!H17</f>
        <v>0</v>
      </c>
      <c r="V10" s="109">
        <f>IFERROR(IF('input data'!$J$17=reference_HS,1,INDEX('background data'!$G$7:$G$17,MATCH('add. calc.'!U8,'background data'!$F$7:$F$17,0))),0)</f>
        <v>1</v>
      </c>
      <c r="W10" s="109">
        <f>'input data'!H18</f>
        <v>0</v>
      </c>
      <c r="X10" s="109">
        <f>IFERROR(IF('input data'!$J$18=reference_HS,1,INDEX('background data'!$G$7:$G$17,MATCH('add. calc.'!W8,'background data'!$F$7:$F$17,0))),0)</f>
        <v>1</v>
      </c>
      <c r="Y10" s="109">
        <f>'input data'!H19</f>
        <v>0</v>
      </c>
      <c r="Z10" s="109">
        <f>IFERROR(IF('input data'!$J$19=reference_HS,1,INDEX('background data'!$G$7:$G$17,MATCH('add. calc.'!Y8,'background data'!$F$7:$F$17,0))),0)</f>
        <v>1</v>
      </c>
      <c r="AA10" s="93"/>
      <c r="AB10" s="94"/>
      <c r="AC10" s="110">
        <f>IF('input data'!G23=maintenance_percentage,AC8*'input data'!H23,'input data'!H23)</f>
        <v>0</v>
      </c>
      <c r="AD10" s="297" t="s">
        <v>166</v>
      </c>
      <c r="AE10" s="16"/>
      <c r="AF10" s="93"/>
      <c r="AG10" s="16"/>
      <c r="AH10" s="93"/>
      <c r="AI10" s="111">
        <f>'input data'!H34</f>
        <v>0</v>
      </c>
      <c r="AJ10" s="109"/>
      <c r="AL10" s="93" t="s">
        <v>174</v>
      </c>
      <c r="AM10" s="99" t="s">
        <v>174</v>
      </c>
      <c r="AN10" s="99" t="s">
        <v>174</v>
      </c>
      <c r="AO10" s="111">
        <f>'input data'!H36</f>
        <v>0</v>
      </c>
      <c r="AP10" s="93"/>
      <c r="AX10" s="98"/>
      <c r="AY10" s="75"/>
      <c r="AZ10" s="94"/>
      <c r="BA10" s="94"/>
      <c r="BB10" s="94"/>
      <c r="BC10" s="94"/>
      <c r="BD10" s="94"/>
      <c r="BE10" s="17"/>
      <c r="BF10" s="94"/>
    </row>
    <row r="11" spans="2:59">
      <c r="B11" s="106"/>
      <c r="C11" s="107"/>
      <c r="D11" s="89"/>
      <c r="E11" s="92"/>
      <c r="F11" s="93"/>
      <c r="G11" s="108"/>
      <c r="H11" s="93"/>
      <c r="I11" s="94"/>
      <c r="J11" s="112" t="s">
        <v>157</v>
      </c>
      <c r="K11" s="108" t="str">
        <f>IF('input data'!F17='input data'!U20,1,IF('input data'!I50="","",'input data'!I50))</f>
        <v/>
      </c>
      <c r="L11" s="112" t="s">
        <v>157</v>
      </c>
      <c r="M11" s="108" t="str">
        <f>IF('input data'!F18='input data'!U20,1,IF('input data'!J50="","",'input data'!J50))</f>
        <v/>
      </c>
      <c r="N11" s="112" t="s">
        <v>157</v>
      </c>
      <c r="O11" s="108" t="str">
        <f>IF('input data'!F19='input data'!U20,1,IF('input data'!K50="","",'input data'!K50))</f>
        <v/>
      </c>
      <c r="P11" s="94"/>
      <c r="Q11" s="113">
        <f>IFERROR(INDEX('background data'!$G$7:$G$17,MATCH('add. calc.'!Q8,'background data'!$F$7:$F$17,0)),0)</f>
        <v>0</v>
      </c>
      <c r="R11" s="113">
        <f>IFERROR(INDEX('background data'!$G$7:$G$17,MATCH('add. calc.'!R8,'background data'!$F$7:$F$17,0)),0)</f>
        <v>0</v>
      </c>
      <c r="S11" s="113">
        <f>IFERROR(INDEX('background data'!$G$7:$G$17,MATCH('add. calc.'!S8,'background data'!$F$7:$F$17,0)),0)</f>
        <v>0</v>
      </c>
      <c r="T11" s="94"/>
      <c r="U11" s="300">
        <f>U10/V10</f>
        <v>0</v>
      </c>
      <c r="V11" s="300"/>
      <c r="W11" s="300">
        <f>W10/X10</f>
        <v>0</v>
      </c>
      <c r="X11" s="300"/>
      <c r="Y11" s="300">
        <f>Y10/Z10</f>
        <v>0</v>
      </c>
      <c r="Z11" s="300"/>
      <c r="AA11" s="93"/>
      <c r="AB11" s="94"/>
      <c r="AC11" s="114"/>
      <c r="AD11" s="297"/>
      <c r="AE11" s="16"/>
      <c r="AF11" s="93"/>
      <c r="AG11" s="16"/>
      <c r="AH11" s="93"/>
      <c r="AI11" s="111"/>
      <c r="AJ11" s="109"/>
      <c r="AL11" s="108">
        <f>'input data'!I$51</f>
        <v>0</v>
      </c>
      <c r="AM11" s="108">
        <f>'input data'!J$51</f>
        <v>0</v>
      </c>
      <c r="AN11" s="108">
        <f>'input data'!K$51</f>
        <v>0</v>
      </c>
      <c r="AO11" s="111"/>
      <c r="AP11" s="93"/>
      <c r="AX11" s="98"/>
      <c r="AY11" s="75"/>
      <c r="AZ11" s="94"/>
      <c r="BA11" s="94"/>
      <c r="BB11" s="94"/>
      <c r="BC11" s="94"/>
      <c r="BD11" s="94"/>
      <c r="BE11" s="17"/>
      <c r="BF11" s="94"/>
    </row>
    <row r="12" spans="2:59">
      <c r="B12" s="106"/>
      <c r="C12" s="107" t="s">
        <v>154</v>
      </c>
      <c r="D12" s="89"/>
      <c r="E12" s="92"/>
      <c r="F12" s="93"/>
      <c r="G12" s="92"/>
      <c r="H12" s="93"/>
      <c r="I12" s="94"/>
      <c r="J12" s="112"/>
      <c r="K12" s="115"/>
      <c r="L12" s="112"/>
      <c r="M12" s="115"/>
      <c r="N12" s="112"/>
      <c r="O12" s="115"/>
      <c r="P12" s="94"/>
      <c r="Q12" s="93"/>
      <c r="R12" s="93"/>
      <c r="S12" s="93"/>
      <c r="T12" s="94"/>
      <c r="U12" s="299">
        <f>'input data'!I17</f>
        <v>0</v>
      </c>
      <c r="V12" s="299"/>
      <c r="W12" s="299">
        <f>'input data'!I18</f>
        <v>0</v>
      </c>
      <c r="X12" s="299"/>
      <c r="Y12" s="299">
        <f>'input data'!I19</f>
        <v>0</v>
      </c>
      <c r="Z12" s="299"/>
      <c r="AA12" s="93"/>
      <c r="AB12" s="94"/>
      <c r="AC12" s="115">
        <f>'input data'!$I$23</f>
        <v>0</v>
      </c>
      <c r="AD12" s="297"/>
      <c r="AE12" s="16"/>
      <c r="AF12" s="115"/>
      <c r="AG12" s="16"/>
      <c r="AH12" s="93"/>
      <c r="AI12" s="101">
        <f>'input data'!I34</f>
        <v>0</v>
      </c>
      <c r="AJ12" s="93"/>
      <c r="AL12" s="93"/>
      <c r="AM12" s="93"/>
      <c r="AN12" s="93"/>
      <c r="AO12" s="101"/>
      <c r="AP12" s="93"/>
      <c r="AX12" s="98"/>
      <c r="AY12" s="75"/>
      <c r="AZ12" s="94"/>
      <c r="BA12" s="94"/>
      <c r="BB12" s="94"/>
      <c r="BC12" s="94"/>
      <c r="BD12" s="94"/>
      <c r="BE12" s="17"/>
      <c r="BF12" s="94"/>
    </row>
    <row r="13" spans="2:59" s="17" customFormat="1">
      <c r="B13" s="88"/>
      <c r="C13" s="89"/>
      <c r="D13" s="89"/>
      <c r="E13" s="89"/>
      <c r="F13" s="94"/>
      <c r="G13" s="89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116"/>
      <c r="V13" s="116"/>
      <c r="W13" s="116"/>
      <c r="X13" s="116"/>
      <c r="Y13" s="116"/>
      <c r="Z13" s="116"/>
      <c r="AA13" s="94"/>
      <c r="AB13" s="94"/>
      <c r="AC13" s="94"/>
      <c r="AD13" s="94"/>
      <c r="AE13" s="16"/>
      <c r="AF13" s="16"/>
      <c r="AG13" s="16"/>
      <c r="AH13" s="94"/>
      <c r="AI13" s="117"/>
      <c r="AJ13" s="94"/>
      <c r="AL13" s="94"/>
      <c r="AM13" s="94"/>
      <c r="AN13" s="94"/>
      <c r="AO13" s="117"/>
      <c r="AP13" s="94"/>
      <c r="AX13" s="98"/>
      <c r="AY13" s="75"/>
      <c r="AZ13" s="94"/>
      <c r="BA13" s="94"/>
      <c r="BB13" s="94"/>
      <c r="BC13" s="94"/>
      <c r="BD13" s="94"/>
      <c r="BF13" s="94"/>
    </row>
    <row r="14" spans="2:59" s="120" customFormat="1">
      <c r="B14" s="118"/>
      <c r="C14" s="92" t="s">
        <v>88</v>
      </c>
      <c r="D14" s="118"/>
      <c r="E14" s="119" t="s">
        <v>2</v>
      </c>
      <c r="F14" s="119" t="s">
        <v>3</v>
      </c>
      <c r="G14" s="119" t="s">
        <v>3</v>
      </c>
      <c r="H14" s="119" t="s">
        <v>3</v>
      </c>
      <c r="I14" s="119"/>
      <c r="K14" s="119" t="s">
        <v>3</v>
      </c>
      <c r="M14" s="119" t="s">
        <v>3</v>
      </c>
      <c r="O14" s="119" t="s">
        <v>3</v>
      </c>
      <c r="P14" s="119"/>
      <c r="Q14" s="119" t="s">
        <v>3</v>
      </c>
      <c r="R14" s="119" t="s">
        <v>3</v>
      </c>
      <c r="S14" s="119" t="s">
        <v>3</v>
      </c>
      <c r="T14" s="119"/>
      <c r="U14" s="119" t="s">
        <v>14</v>
      </c>
      <c r="V14" s="119" t="s">
        <v>15</v>
      </c>
      <c r="W14" s="119" t="s">
        <v>14</v>
      </c>
      <c r="X14" s="119" t="s">
        <v>15</v>
      </c>
      <c r="Y14" s="119" t="s">
        <v>14</v>
      </c>
      <c r="Z14" s="119" t="s">
        <v>15</v>
      </c>
      <c r="AA14" s="119" t="s">
        <v>15</v>
      </c>
      <c r="AB14" s="119"/>
      <c r="AC14" s="119" t="s">
        <v>12</v>
      </c>
      <c r="AD14" s="119" t="s">
        <v>12</v>
      </c>
      <c r="AF14" s="119" t="s">
        <v>12</v>
      </c>
      <c r="AH14" s="119" t="s">
        <v>3</v>
      </c>
      <c r="AI14" s="119" t="s">
        <v>14</v>
      </c>
      <c r="AJ14" s="119" t="s">
        <v>15</v>
      </c>
      <c r="AL14" s="119" t="s">
        <v>3</v>
      </c>
      <c r="AM14" s="119" t="s">
        <v>3</v>
      </c>
      <c r="AN14" s="119" t="s">
        <v>3</v>
      </c>
      <c r="AO14" s="119" t="s">
        <v>4</v>
      </c>
      <c r="AP14" s="119" t="s">
        <v>15</v>
      </c>
      <c r="AX14" s="119"/>
      <c r="BA14" s="119"/>
      <c r="BB14" s="119"/>
      <c r="BC14" s="119"/>
      <c r="BD14" s="119"/>
      <c r="BE14" s="119"/>
      <c r="BF14" s="119"/>
      <c r="BG14" s="119"/>
    </row>
    <row r="16" spans="2:59" s="17" customFormat="1">
      <c r="B16" s="88">
        <v>1</v>
      </c>
      <c r="C16" s="92">
        <f>'input data'!C53</f>
        <v>0</v>
      </c>
      <c r="D16" s="89"/>
      <c r="E16" s="121">
        <f>IF('input data'!F53&gt;0,"excluded",'input data'!E53)</f>
        <v>0</v>
      </c>
      <c r="F16" s="122">
        <f>IF('input data'!F53=0,E16*'input data'!I$41/1000,'input data'!F53)</f>
        <v>0</v>
      </c>
      <c r="G16" s="122">
        <f>SUM(F16)*'input data'!$I$43</f>
        <v>0</v>
      </c>
      <c r="H16" s="122">
        <f>SUM(F16:G16)</f>
        <v>0</v>
      </c>
      <c r="I16" s="121"/>
      <c r="J16" s="123">
        <f>'input data'!I53</f>
        <v>1</v>
      </c>
      <c r="K16" s="124">
        <f>IFERROR(($H16*J16)/K$11,0)</f>
        <v>0</v>
      </c>
      <c r="L16" s="123">
        <f>'input data'!J53</f>
        <v>0</v>
      </c>
      <c r="M16" s="124">
        <f>IFERROR(IF(OR('input data'!$J$48="",L$10='background data'!$D$21),0,($H16*L16)/M$11),0)</f>
        <v>0</v>
      </c>
      <c r="N16" s="123">
        <f>'input data'!K53</f>
        <v>0</v>
      </c>
      <c r="O16" s="124">
        <f>IFERROR(IF(OR('input data'!$K$48="",N$10='background data'!$D$21),0,($H16*N16)/O$11),0)</f>
        <v>0</v>
      </c>
      <c r="P16" s="121"/>
      <c r="Q16" s="124">
        <f>K16*Q$11</f>
        <v>0</v>
      </c>
      <c r="R16" s="124">
        <f>M16*R$11</f>
        <v>0</v>
      </c>
      <c r="S16" s="124">
        <f>O16*S$11</f>
        <v>0</v>
      </c>
      <c r="T16" s="121"/>
      <c r="U16" s="125">
        <f>U11</f>
        <v>0</v>
      </c>
      <c r="V16" s="124">
        <f t="shared" ref="V16:V35" si="0">Q16*U16</f>
        <v>0</v>
      </c>
      <c r="W16" s="125">
        <f>W11</f>
        <v>0</v>
      </c>
      <c r="X16" s="124">
        <f t="shared" ref="X16:X35" si="1">W16*R16</f>
        <v>0</v>
      </c>
      <c r="Y16" s="125">
        <f>Y11</f>
        <v>0</v>
      </c>
      <c r="Z16" s="124">
        <f>Y16*S16</f>
        <v>0</v>
      </c>
      <c r="AA16" s="124">
        <f>SUM(V16,X16,Z16)</f>
        <v>0</v>
      </c>
      <c r="AB16" s="124"/>
      <c r="AC16" s="124">
        <f>AC10</f>
        <v>0</v>
      </c>
      <c r="AD16" s="124">
        <f>IF(C16&gt;='input data'!$H$24,'add. calc.'!AC16,0)</f>
        <v>0</v>
      </c>
      <c r="AE16" s="126"/>
      <c r="AF16" s="124">
        <f>IF('input data'!$G$26=operating_percentage,'input data'!$H$26*('add. calc.'!AJ16+'add. calc.'!AP16),'input data'!$H$26)</f>
        <v>0</v>
      </c>
      <c r="AG16" s="126"/>
      <c r="AH16" s="124">
        <f>F16</f>
        <v>0</v>
      </c>
      <c r="AI16" s="127">
        <f>AI10</f>
        <v>0</v>
      </c>
      <c r="AJ16" s="124">
        <f>AH16*AI16</f>
        <v>0</v>
      </c>
      <c r="AL16" s="124">
        <f t="shared" ref="AL16:AL35" si="2">K16*AL$11</f>
        <v>0</v>
      </c>
      <c r="AM16" s="124">
        <f t="shared" ref="AM16:AM35" si="3">M16*AM$11</f>
        <v>0</v>
      </c>
      <c r="AN16" s="124">
        <f t="shared" ref="AN16:AN35" si="4">O16*AN$11</f>
        <v>0</v>
      </c>
      <c r="AO16" s="128">
        <f>AO$10</f>
        <v>0</v>
      </c>
      <c r="AP16" s="124">
        <f>(AL16+AM16+AN16)*AO16</f>
        <v>0</v>
      </c>
      <c r="AX16" s="128"/>
      <c r="AY16" s="129"/>
      <c r="AZ16" s="72"/>
      <c r="BA16" s="130"/>
      <c r="BB16" s="130"/>
      <c r="BC16" s="130"/>
      <c r="BD16" s="128"/>
      <c r="BE16" s="72"/>
      <c r="BF16" s="130"/>
      <c r="BG16" s="72"/>
    </row>
    <row r="17" spans="2:59">
      <c r="B17" s="84">
        <v>2</v>
      </c>
      <c r="C17" s="92">
        <f>'input data'!C54</f>
        <v>1</v>
      </c>
      <c r="D17" s="89"/>
      <c r="E17" s="121">
        <f>IF('input data'!F54&gt;0,"n.b.",'input data'!E54)</f>
        <v>0</v>
      </c>
      <c r="F17" s="122">
        <f>IF('input data'!F54=0,E17*'input data'!I$41/1000,'input data'!F54)</f>
        <v>0</v>
      </c>
      <c r="G17" s="122">
        <f>SUM(F17)*'input data'!$I$43</f>
        <v>0</v>
      </c>
      <c r="H17" s="122">
        <f>SUM(F17:G17)+H16</f>
        <v>0</v>
      </c>
      <c r="I17" s="121"/>
      <c r="J17" s="123">
        <f>'input data'!I54</f>
        <v>1</v>
      </c>
      <c r="K17" s="124">
        <f>IFERROR(($H17*J17)/K$11,0)</f>
        <v>0</v>
      </c>
      <c r="L17" s="123">
        <f>'input data'!J54</f>
        <v>0</v>
      </c>
      <c r="M17" s="124">
        <f>IFERROR(IF(OR('input data'!$J$48="",L$10='background data'!$D$21),0,($H17*L17)/M$11),0)</f>
        <v>0</v>
      </c>
      <c r="N17" s="123">
        <f>'input data'!K54</f>
        <v>0</v>
      </c>
      <c r="O17" s="124">
        <f>IFERROR(IF(OR('input data'!$K$48="",N$10='background data'!$D$21),0,($H17*N17)/O$11),0)</f>
        <v>0</v>
      </c>
      <c r="P17" s="121"/>
      <c r="Q17" s="124">
        <f t="shared" ref="Q17:Q35" si="5">K17*Q$11</f>
        <v>0</v>
      </c>
      <c r="R17" s="124">
        <f t="shared" ref="R17:R35" si="6">M17*R$11</f>
        <v>0</v>
      </c>
      <c r="S17" s="124">
        <f t="shared" ref="S17:S35" si="7">O17*S$11</f>
        <v>0</v>
      </c>
      <c r="T17" s="121"/>
      <c r="U17" s="131">
        <f>U16*(1+$U$12)</f>
        <v>0</v>
      </c>
      <c r="V17" s="124">
        <f t="shared" si="0"/>
        <v>0</v>
      </c>
      <c r="W17" s="131">
        <f>W16*(1+$W$12)</f>
        <v>0</v>
      </c>
      <c r="X17" s="124">
        <f t="shared" si="1"/>
        <v>0</v>
      </c>
      <c r="Y17" s="131">
        <f>Y16*(1+$Y$12)</f>
        <v>0</v>
      </c>
      <c r="Z17" s="124">
        <f t="shared" ref="Z17:Z35" si="8">Y17*S17</f>
        <v>0</v>
      </c>
      <c r="AA17" s="124">
        <f t="shared" ref="AA17:AA35" si="9">SUM(V17,X17,Z17)</f>
        <v>0</v>
      </c>
      <c r="AB17" s="124"/>
      <c r="AC17" s="124">
        <f>AC16*(1+$AC$12)</f>
        <v>0</v>
      </c>
      <c r="AD17" s="124">
        <f>IF(C17&gt;='input data'!$H$24,'add. calc.'!AC17,0)</f>
        <v>0</v>
      </c>
      <c r="AE17" s="132"/>
      <c r="AF17" s="124">
        <f>IF('input data'!$G$26=operating_percentage,'input data'!$H$26*('add. calc.'!AJ17+'add. calc.'!AP17),'input data'!$H$26)</f>
        <v>0</v>
      </c>
      <c r="AG17" s="132"/>
      <c r="AH17" s="124">
        <f t="shared" ref="AH17:AH35" si="10">F17+AH16</f>
        <v>0</v>
      </c>
      <c r="AI17" s="127">
        <f>AI16*(1+AI$12)</f>
        <v>0</v>
      </c>
      <c r="AJ17" s="124">
        <f t="shared" ref="AJ17:AJ35" si="11">AH17*AI17</f>
        <v>0</v>
      </c>
      <c r="AL17" s="124">
        <f t="shared" si="2"/>
        <v>0</v>
      </c>
      <c r="AM17" s="124">
        <f t="shared" si="3"/>
        <v>0</v>
      </c>
      <c r="AN17" s="124">
        <f t="shared" si="4"/>
        <v>0</v>
      </c>
      <c r="AO17" s="128">
        <f t="shared" ref="AO17:AO35" si="12">AO$10</f>
        <v>0</v>
      </c>
      <c r="AP17" s="124">
        <f t="shared" ref="AP17:AP35" si="13">(AL17+AM17+AN17)*AO17</f>
        <v>0</v>
      </c>
      <c r="AX17" s="128"/>
      <c r="AY17" s="129"/>
      <c r="AZ17" s="72"/>
      <c r="BA17" s="130"/>
      <c r="BB17" s="130"/>
      <c r="BC17" s="130"/>
      <c r="BD17" s="128"/>
      <c r="BE17" s="72"/>
      <c r="BF17" s="130"/>
      <c r="BG17" s="72"/>
    </row>
    <row r="18" spans="2:59">
      <c r="B18" s="88">
        <v>3</v>
      </c>
      <c r="C18" s="92">
        <f>'input data'!C55</f>
        <v>2</v>
      </c>
      <c r="D18" s="89"/>
      <c r="E18" s="121">
        <f>IF('input data'!F55&gt;0,"n.b.",'input data'!E55)</f>
        <v>0</v>
      </c>
      <c r="F18" s="122">
        <f>IF('input data'!F55=0,E18*'input data'!I$41/1000,'input data'!F55)</f>
        <v>0</v>
      </c>
      <c r="G18" s="122">
        <f>SUM(F18)*'input data'!$I$43</f>
        <v>0</v>
      </c>
      <c r="H18" s="122">
        <f>SUM(F18:G18)+H17</f>
        <v>0</v>
      </c>
      <c r="I18" s="121"/>
      <c r="J18" s="123">
        <f>'input data'!I55</f>
        <v>1</v>
      </c>
      <c r="K18" s="124">
        <f t="shared" ref="K18:K35" si="14">IFERROR(($H18*J18)/K$11,0)</f>
        <v>0</v>
      </c>
      <c r="L18" s="123">
        <f>'input data'!J55</f>
        <v>0</v>
      </c>
      <c r="M18" s="124">
        <f>IFERROR(IF(OR('input data'!$J$48="",L$10='background data'!$D$21),0,($H18*L18)/M$11),0)</f>
        <v>0</v>
      </c>
      <c r="N18" s="123">
        <f>'input data'!K55</f>
        <v>0</v>
      </c>
      <c r="O18" s="124">
        <f>IFERROR(IF(OR('input data'!$K$48="",N$10='background data'!$D$21),0,($H18*N18)/O$11),0)</f>
        <v>0</v>
      </c>
      <c r="P18" s="121"/>
      <c r="Q18" s="124">
        <f t="shared" si="5"/>
        <v>0</v>
      </c>
      <c r="R18" s="124">
        <f t="shared" si="6"/>
        <v>0</v>
      </c>
      <c r="S18" s="124">
        <f t="shared" si="7"/>
        <v>0</v>
      </c>
      <c r="T18" s="121"/>
      <c r="U18" s="131">
        <f>U17*(1+$U$12)</f>
        <v>0</v>
      </c>
      <c r="V18" s="124">
        <f t="shared" si="0"/>
        <v>0</v>
      </c>
      <c r="W18" s="131">
        <f t="shared" ref="W18:W35" si="15">W17*(1+$W$12)</f>
        <v>0</v>
      </c>
      <c r="X18" s="124">
        <f t="shared" si="1"/>
        <v>0</v>
      </c>
      <c r="Y18" s="131">
        <f t="shared" ref="Y18:Y35" si="16">Y17*(1+$Y$12)</f>
        <v>0</v>
      </c>
      <c r="Z18" s="124">
        <f t="shared" si="8"/>
        <v>0</v>
      </c>
      <c r="AA18" s="124">
        <f t="shared" si="9"/>
        <v>0</v>
      </c>
      <c r="AB18" s="124"/>
      <c r="AC18" s="124">
        <f t="shared" ref="AC18:AC35" si="17">AC17*(1+$AC$12)</f>
        <v>0</v>
      </c>
      <c r="AD18" s="124">
        <f>IF(C18&gt;='input data'!$H$24,'add. calc.'!AC18,0)</f>
        <v>0</v>
      </c>
      <c r="AE18" s="132"/>
      <c r="AF18" s="124">
        <f>IF('input data'!$G$26=operating_percentage,'input data'!$H$26*('add. calc.'!AJ18+'add. calc.'!AP18),'input data'!$H$26)</f>
        <v>0</v>
      </c>
      <c r="AG18" s="132"/>
      <c r="AH18" s="124">
        <f t="shared" si="10"/>
        <v>0</v>
      </c>
      <c r="AI18" s="127">
        <f t="shared" ref="AI18:AI35" si="18">AI17*(1+AI$12)</f>
        <v>0</v>
      </c>
      <c r="AJ18" s="124">
        <f t="shared" si="11"/>
        <v>0</v>
      </c>
      <c r="AL18" s="124">
        <f t="shared" si="2"/>
        <v>0</v>
      </c>
      <c r="AM18" s="124">
        <f t="shared" si="3"/>
        <v>0</v>
      </c>
      <c r="AN18" s="124">
        <f t="shared" si="4"/>
        <v>0</v>
      </c>
      <c r="AO18" s="128">
        <f t="shared" si="12"/>
        <v>0</v>
      </c>
      <c r="AP18" s="124">
        <f t="shared" si="13"/>
        <v>0</v>
      </c>
      <c r="AX18" s="128"/>
      <c r="AY18" s="129"/>
      <c r="AZ18" s="72"/>
      <c r="BA18" s="130"/>
      <c r="BB18" s="130"/>
      <c r="BC18" s="130"/>
      <c r="BD18" s="128"/>
      <c r="BE18" s="72"/>
      <c r="BF18" s="130"/>
      <c r="BG18" s="72"/>
    </row>
    <row r="19" spans="2:59">
      <c r="B19" s="84">
        <v>4</v>
      </c>
      <c r="C19" s="92">
        <f>'input data'!C56</f>
        <v>3</v>
      </c>
      <c r="D19" s="89"/>
      <c r="E19" s="121">
        <f>IF('input data'!F56&gt;0,"n.b.",'input data'!E56)</f>
        <v>0</v>
      </c>
      <c r="F19" s="122">
        <f>IF('input data'!F56=0,E19*'input data'!I$41/1000,'input data'!F56)</f>
        <v>0</v>
      </c>
      <c r="G19" s="122">
        <f>SUM(F19)*'input data'!$I$43</f>
        <v>0</v>
      </c>
      <c r="H19" s="122">
        <f>SUM(F19:G19)+H18</f>
        <v>0</v>
      </c>
      <c r="I19" s="121"/>
      <c r="J19" s="123">
        <f>'input data'!I56</f>
        <v>1</v>
      </c>
      <c r="K19" s="124">
        <f t="shared" si="14"/>
        <v>0</v>
      </c>
      <c r="L19" s="123">
        <f>'input data'!J56</f>
        <v>0</v>
      </c>
      <c r="M19" s="124">
        <f>IFERROR(IF(OR('input data'!$J$48="",L$10='background data'!$D$21),0,($H19*L19)/M$11),0)</f>
        <v>0</v>
      </c>
      <c r="N19" s="123">
        <f>'input data'!K56</f>
        <v>0</v>
      </c>
      <c r="O19" s="124">
        <f>IFERROR(IF(OR('input data'!$K$48="",N$10='background data'!$D$21),0,($H19*N19)/O$11),0)</f>
        <v>0</v>
      </c>
      <c r="P19" s="121"/>
      <c r="Q19" s="124">
        <f t="shared" si="5"/>
        <v>0</v>
      </c>
      <c r="R19" s="124">
        <f t="shared" si="6"/>
        <v>0</v>
      </c>
      <c r="S19" s="124">
        <f t="shared" si="7"/>
        <v>0</v>
      </c>
      <c r="T19" s="121"/>
      <c r="U19" s="131">
        <f t="shared" ref="U19:U35" si="19">U18*(1+$U$12)</f>
        <v>0</v>
      </c>
      <c r="V19" s="124">
        <f t="shared" si="0"/>
        <v>0</v>
      </c>
      <c r="W19" s="131">
        <f t="shared" si="15"/>
        <v>0</v>
      </c>
      <c r="X19" s="124">
        <f t="shared" si="1"/>
        <v>0</v>
      </c>
      <c r="Y19" s="131">
        <f t="shared" si="16"/>
        <v>0</v>
      </c>
      <c r="Z19" s="124">
        <f t="shared" si="8"/>
        <v>0</v>
      </c>
      <c r="AA19" s="124">
        <f t="shared" si="9"/>
        <v>0</v>
      </c>
      <c r="AB19" s="124"/>
      <c r="AC19" s="124">
        <f t="shared" si="17"/>
        <v>0</v>
      </c>
      <c r="AD19" s="124">
        <f>IF(C19&gt;='input data'!$H$24,'add. calc.'!AC19,0)</f>
        <v>0</v>
      </c>
      <c r="AE19" s="132"/>
      <c r="AF19" s="124">
        <f>IF('input data'!$G$26=operating_percentage,'input data'!$H$26*('add. calc.'!AJ19+'add. calc.'!AP19),'input data'!$H$26)</f>
        <v>0</v>
      </c>
      <c r="AG19" s="132"/>
      <c r="AH19" s="124">
        <f t="shared" si="10"/>
        <v>0</v>
      </c>
      <c r="AI19" s="127">
        <f t="shared" si="18"/>
        <v>0</v>
      </c>
      <c r="AJ19" s="124">
        <f t="shared" si="11"/>
        <v>0</v>
      </c>
      <c r="AL19" s="124">
        <f t="shared" si="2"/>
        <v>0</v>
      </c>
      <c r="AM19" s="124">
        <f t="shared" si="3"/>
        <v>0</v>
      </c>
      <c r="AN19" s="124">
        <f t="shared" si="4"/>
        <v>0</v>
      </c>
      <c r="AO19" s="128">
        <f t="shared" si="12"/>
        <v>0</v>
      </c>
      <c r="AP19" s="124">
        <f t="shared" si="13"/>
        <v>0</v>
      </c>
      <c r="AX19" s="128"/>
      <c r="AY19" s="129"/>
      <c r="AZ19" s="72"/>
      <c r="BA19" s="130"/>
      <c r="BB19" s="130"/>
      <c r="BC19" s="130"/>
      <c r="BD19" s="128"/>
      <c r="BE19" s="72"/>
      <c r="BF19" s="130"/>
      <c r="BG19" s="72"/>
    </row>
    <row r="20" spans="2:59">
      <c r="B20" s="88">
        <v>5</v>
      </c>
      <c r="C20" s="92">
        <f>'input data'!C57</f>
        <v>4</v>
      </c>
      <c r="D20" s="89"/>
      <c r="E20" s="121">
        <f>IF('input data'!F57&gt;0,"n.b.",'input data'!E57)</f>
        <v>0</v>
      </c>
      <c r="F20" s="122">
        <f>IF('input data'!F57=0,E20*'input data'!I$41/1000,'input data'!F57)</f>
        <v>0</v>
      </c>
      <c r="G20" s="122">
        <f>SUM(F20)*'input data'!$I$43</f>
        <v>0</v>
      </c>
      <c r="H20" s="122">
        <f t="shared" ref="H20:H35" si="20">SUM(F20:G20)+H19</f>
        <v>0</v>
      </c>
      <c r="I20" s="121"/>
      <c r="J20" s="123">
        <f>'input data'!I57</f>
        <v>1</v>
      </c>
      <c r="K20" s="124">
        <f t="shared" si="14"/>
        <v>0</v>
      </c>
      <c r="L20" s="123">
        <f>'input data'!J57</f>
        <v>0</v>
      </c>
      <c r="M20" s="124">
        <f>IFERROR(IF(OR('input data'!$J$48="",L$10='background data'!$D$21),0,($H20*L20)/M$11),0)</f>
        <v>0</v>
      </c>
      <c r="N20" s="123">
        <f>'input data'!K57</f>
        <v>0</v>
      </c>
      <c r="O20" s="124">
        <f>IFERROR(IF(OR('input data'!$K$48="",N$10='background data'!$D$21),0,($H20*N20)/O$11),0)</f>
        <v>0</v>
      </c>
      <c r="P20" s="121"/>
      <c r="Q20" s="124">
        <f t="shared" si="5"/>
        <v>0</v>
      </c>
      <c r="R20" s="124">
        <f t="shared" si="6"/>
        <v>0</v>
      </c>
      <c r="S20" s="124">
        <f t="shared" si="7"/>
        <v>0</v>
      </c>
      <c r="T20" s="121"/>
      <c r="U20" s="131">
        <f t="shared" si="19"/>
        <v>0</v>
      </c>
      <c r="V20" s="124">
        <f t="shared" si="0"/>
        <v>0</v>
      </c>
      <c r="W20" s="131">
        <f t="shared" si="15"/>
        <v>0</v>
      </c>
      <c r="X20" s="124">
        <f t="shared" si="1"/>
        <v>0</v>
      </c>
      <c r="Y20" s="131">
        <f t="shared" si="16"/>
        <v>0</v>
      </c>
      <c r="Z20" s="124">
        <f t="shared" si="8"/>
        <v>0</v>
      </c>
      <c r="AA20" s="124">
        <f t="shared" si="9"/>
        <v>0</v>
      </c>
      <c r="AB20" s="124"/>
      <c r="AC20" s="124">
        <f t="shared" si="17"/>
        <v>0</v>
      </c>
      <c r="AD20" s="124">
        <f>IF(C20&gt;='input data'!$H$24,'add. calc.'!AC20,0)</f>
        <v>0</v>
      </c>
      <c r="AE20" s="132"/>
      <c r="AF20" s="124">
        <f>IF('input data'!$G$26=operating_percentage,'input data'!$H$26*('add. calc.'!AJ20+'add. calc.'!AP20),'input data'!$H$26)</f>
        <v>0</v>
      </c>
      <c r="AG20" s="132"/>
      <c r="AH20" s="124">
        <f t="shared" si="10"/>
        <v>0</v>
      </c>
      <c r="AI20" s="127">
        <f t="shared" si="18"/>
        <v>0</v>
      </c>
      <c r="AJ20" s="124">
        <f t="shared" si="11"/>
        <v>0</v>
      </c>
      <c r="AL20" s="124">
        <f t="shared" si="2"/>
        <v>0</v>
      </c>
      <c r="AM20" s="124">
        <f t="shared" si="3"/>
        <v>0</v>
      </c>
      <c r="AN20" s="124">
        <f t="shared" si="4"/>
        <v>0</v>
      </c>
      <c r="AO20" s="128">
        <f t="shared" si="12"/>
        <v>0</v>
      </c>
      <c r="AP20" s="124">
        <f t="shared" si="13"/>
        <v>0</v>
      </c>
      <c r="AX20" s="128"/>
      <c r="AY20" s="129"/>
      <c r="AZ20" s="72"/>
      <c r="BA20" s="130"/>
      <c r="BB20" s="130"/>
      <c r="BC20" s="130"/>
      <c r="BD20" s="128"/>
      <c r="BE20" s="72"/>
      <c r="BF20" s="130"/>
      <c r="BG20" s="72"/>
    </row>
    <row r="21" spans="2:59">
      <c r="B21" s="84">
        <v>6</v>
      </c>
      <c r="C21" s="92">
        <f>'input data'!C58</f>
        <v>5</v>
      </c>
      <c r="D21" s="89"/>
      <c r="E21" s="121">
        <f>IF('input data'!F58&gt;0,"n.b.",'input data'!E58)</f>
        <v>0</v>
      </c>
      <c r="F21" s="122">
        <f>IF('input data'!F58=0,E21*'input data'!I$41/1000,'input data'!F58)</f>
        <v>0</v>
      </c>
      <c r="G21" s="122">
        <f>SUM(F21)*'input data'!$I$43</f>
        <v>0</v>
      </c>
      <c r="H21" s="122">
        <f t="shared" si="20"/>
        <v>0</v>
      </c>
      <c r="I21" s="121"/>
      <c r="J21" s="123">
        <f>'input data'!I58</f>
        <v>1</v>
      </c>
      <c r="K21" s="124">
        <f t="shared" si="14"/>
        <v>0</v>
      </c>
      <c r="L21" s="123">
        <f>'input data'!J58</f>
        <v>0</v>
      </c>
      <c r="M21" s="124">
        <f>IFERROR(IF(OR('input data'!$J$48="",L$10='background data'!$D$21),0,($H21*L21)/M$11),0)</f>
        <v>0</v>
      </c>
      <c r="N21" s="123">
        <f>'input data'!K58</f>
        <v>0</v>
      </c>
      <c r="O21" s="124">
        <f>IFERROR(IF(OR('input data'!$K$48="",N$10='background data'!$D$21),0,($H21*N21)/O$11),0)</f>
        <v>0</v>
      </c>
      <c r="P21" s="121"/>
      <c r="Q21" s="124">
        <f t="shared" si="5"/>
        <v>0</v>
      </c>
      <c r="R21" s="124">
        <f t="shared" si="6"/>
        <v>0</v>
      </c>
      <c r="S21" s="124">
        <f t="shared" si="7"/>
        <v>0</v>
      </c>
      <c r="T21" s="121"/>
      <c r="U21" s="131">
        <f t="shared" si="19"/>
        <v>0</v>
      </c>
      <c r="V21" s="124">
        <f t="shared" si="0"/>
        <v>0</v>
      </c>
      <c r="W21" s="131">
        <f t="shared" si="15"/>
        <v>0</v>
      </c>
      <c r="X21" s="124">
        <f t="shared" si="1"/>
        <v>0</v>
      </c>
      <c r="Y21" s="131">
        <f t="shared" si="16"/>
        <v>0</v>
      </c>
      <c r="Z21" s="124">
        <f t="shared" si="8"/>
        <v>0</v>
      </c>
      <c r="AA21" s="124">
        <f t="shared" si="9"/>
        <v>0</v>
      </c>
      <c r="AB21" s="124"/>
      <c r="AC21" s="124">
        <f t="shared" si="17"/>
        <v>0</v>
      </c>
      <c r="AD21" s="124">
        <f>IF(C21&gt;='input data'!$H$24,'add. calc.'!AC21,0)</f>
        <v>0</v>
      </c>
      <c r="AE21" s="132"/>
      <c r="AF21" s="124">
        <f>IF('input data'!$G$26=operating_percentage,'input data'!$H$26*('add. calc.'!AJ21+'add. calc.'!AP21),'input data'!$H$26)</f>
        <v>0</v>
      </c>
      <c r="AG21" s="132"/>
      <c r="AH21" s="124">
        <f t="shared" si="10"/>
        <v>0</v>
      </c>
      <c r="AI21" s="127">
        <f t="shared" si="18"/>
        <v>0</v>
      </c>
      <c r="AJ21" s="124">
        <f t="shared" si="11"/>
        <v>0</v>
      </c>
      <c r="AL21" s="124">
        <f t="shared" si="2"/>
        <v>0</v>
      </c>
      <c r="AM21" s="124">
        <f t="shared" si="3"/>
        <v>0</v>
      </c>
      <c r="AN21" s="124">
        <f t="shared" si="4"/>
        <v>0</v>
      </c>
      <c r="AO21" s="128">
        <f t="shared" si="12"/>
        <v>0</v>
      </c>
      <c r="AP21" s="124">
        <f t="shared" si="13"/>
        <v>0</v>
      </c>
      <c r="AX21" s="128"/>
      <c r="AY21" s="129"/>
      <c r="AZ21" s="72"/>
      <c r="BA21" s="130"/>
      <c r="BB21" s="130"/>
      <c r="BC21" s="130"/>
      <c r="BD21" s="128"/>
      <c r="BE21" s="72"/>
      <c r="BF21" s="130"/>
      <c r="BG21" s="72"/>
    </row>
    <row r="22" spans="2:59">
      <c r="B22" s="88">
        <v>7</v>
      </c>
      <c r="C22" s="92">
        <f>'input data'!C59</f>
        <v>6</v>
      </c>
      <c r="D22" s="89"/>
      <c r="E22" s="121">
        <f>IF('input data'!F59&gt;0,"n.b.",'input data'!E59)</f>
        <v>0</v>
      </c>
      <c r="F22" s="122">
        <f>IF('input data'!F59=0,E22*'input data'!I$41/1000,'input data'!F59)</f>
        <v>0</v>
      </c>
      <c r="G22" s="122">
        <f>SUM(F22)*'input data'!$I$43</f>
        <v>0</v>
      </c>
      <c r="H22" s="122">
        <f t="shared" si="20"/>
        <v>0</v>
      </c>
      <c r="I22" s="121"/>
      <c r="J22" s="123">
        <f>'input data'!I59</f>
        <v>1</v>
      </c>
      <c r="K22" s="124">
        <f t="shared" si="14"/>
        <v>0</v>
      </c>
      <c r="L22" s="123">
        <f>'input data'!J59</f>
        <v>0</v>
      </c>
      <c r="M22" s="124">
        <f>IFERROR(IF(OR('input data'!$J$48="",L$10='background data'!$D$21),0,($H22*L22)/M$11),0)</f>
        <v>0</v>
      </c>
      <c r="N22" s="123">
        <f>'input data'!K59</f>
        <v>0</v>
      </c>
      <c r="O22" s="124">
        <f>IFERROR(IF(OR('input data'!$K$48="",N$10='background data'!$D$21),0,($H22*N22)/O$11),0)</f>
        <v>0</v>
      </c>
      <c r="P22" s="121"/>
      <c r="Q22" s="124">
        <f t="shared" si="5"/>
        <v>0</v>
      </c>
      <c r="R22" s="124">
        <f t="shared" si="6"/>
        <v>0</v>
      </c>
      <c r="S22" s="124">
        <f t="shared" si="7"/>
        <v>0</v>
      </c>
      <c r="T22" s="121"/>
      <c r="U22" s="131">
        <f t="shared" si="19"/>
        <v>0</v>
      </c>
      <c r="V22" s="124">
        <f t="shared" si="0"/>
        <v>0</v>
      </c>
      <c r="W22" s="131">
        <f t="shared" si="15"/>
        <v>0</v>
      </c>
      <c r="X22" s="124">
        <f t="shared" si="1"/>
        <v>0</v>
      </c>
      <c r="Y22" s="131">
        <f t="shared" si="16"/>
        <v>0</v>
      </c>
      <c r="Z22" s="124">
        <f t="shared" si="8"/>
        <v>0</v>
      </c>
      <c r="AA22" s="124">
        <f t="shared" si="9"/>
        <v>0</v>
      </c>
      <c r="AB22" s="124"/>
      <c r="AC22" s="124">
        <f t="shared" si="17"/>
        <v>0</v>
      </c>
      <c r="AD22" s="124">
        <f>IF(C22&gt;='input data'!$H$24,'add. calc.'!AC22,0)</f>
        <v>0</v>
      </c>
      <c r="AE22" s="132"/>
      <c r="AF22" s="124">
        <f>IF('input data'!$G$26=operating_percentage,'input data'!$H$26*('add. calc.'!AJ22+'add. calc.'!AP22),'input data'!$H$26)</f>
        <v>0</v>
      </c>
      <c r="AG22" s="132"/>
      <c r="AH22" s="124">
        <f t="shared" si="10"/>
        <v>0</v>
      </c>
      <c r="AI22" s="127">
        <f t="shared" si="18"/>
        <v>0</v>
      </c>
      <c r="AJ22" s="124">
        <f t="shared" si="11"/>
        <v>0</v>
      </c>
      <c r="AL22" s="124">
        <f t="shared" si="2"/>
        <v>0</v>
      </c>
      <c r="AM22" s="124">
        <f t="shared" si="3"/>
        <v>0</v>
      </c>
      <c r="AN22" s="124">
        <f t="shared" si="4"/>
        <v>0</v>
      </c>
      <c r="AO22" s="128">
        <f t="shared" si="12"/>
        <v>0</v>
      </c>
      <c r="AP22" s="124">
        <f t="shared" si="13"/>
        <v>0</v>
      </c>
      <c r="AX22" s="128"/>
      <c r="AY22" s="129"/>
      <c r="AZ22" s="72"/>
      <c r="BA22" s="130"/>
      <c r="BB22" s="130"/>
      <c r="BC22" s="130"/>
      <c r="BD22" s="128"/>
      <c r="BE22" s="72"/>
      <c r="BF22" s="130"/>
      <c r="BG22" s="72"/>
    </row>
    <row r="23" spans="2:59">
      <c r="B23" s="84">
        <v>8</v>
      </c>
      <c r="C23" s="92">
        <f>'input data'!C60</f>
        <v>7</v>
      </c>
      <c r="D23" s="89"/>
      <c r="E23" s="121">
        <f>IF('input data'!F60&gt;0,"n.b.",'input data'!E60)</f>
        <v>0</v>
      </c>
      <c r="F23" s="122">
        <f>IF('input data'!F60=0,E23*'input data'!I$41/1000,'input data'!F60)</f>
        <v>0</v>
      </c>
      <c r="G23" s="122">
        <f>SUM(F23)*'input data'!$I$43</f>
        <v>0</v>
      </c>
      <c r="H23" s="122">
        <f t="shared" si="20"/>
        <v>0</v>
      </c>
      <c r="I23" s="121"/>
      <c r="J23" s="123">
        <f>'input data'!I60</f>
        <v>1</v>
      </c>
      <c r="K23" s="124">
        <f t="shared" si="14"/>
        <v>0</v>
      </c>
      <c r="L23" s="123">
        <f>'input data'!J60</f>
        <v>0</v>
      </c>
      <c r="M23" s="124">
        <f>IFERROR(IF(OR('input data'!$J$48="",L$10='background data'!$D$21),0,($H23*L23)/M$11),0)</f>
        <v>0</v>
      </c>
      <c r="N23" s="123">
        <f>'input data'!K60</f>
        <v>0</v>
      </c>
      <c r="O23" s="124">
        <f>IFERROR(IF(OR('input data'!$K$48="",N$10='background data'!$D$21),0,($H23*N23)/O$11),0)</f>
        <v>0</v>
      </c>
      <c r="P23" s="121"/>
      <c r="Q23" s="124">
        <f t="shared" si="5"/>
        <v>0</v>
      </c>
      <c r="R23" s="124">
        <f t="shared" si="6"/>
        <v>0</v>
      </c>
      <c r="S23" s="124">
        <f t="shared" si="7"/>
        <v>0</v>
      </c>
      <c r="T23" s="121"/>
      <c r="U23" s="131">
        <f t="shared" si="19"/>
        <v>0</v>
      </c>
      <c r="V23" s="124">
        <f t="shared" si="0"/>
        <v>0</v>
      </c>
      <c r="W23" s="131">
        <f t="shared" si="15"/>
        <v>0</v>
      </c>
      <c r="X23" s="124">
        <f t="shared" si="1"/>
        <v>0</v>
      </c>
      <c r="Y23" s="131">
        <f t="shared" si="16"/>
        <v>0</v>
      </c>
      <c r="Z23" s="124">
        <f t="shared" si="8"/>
        <v>0</v>
      </c>
      <c r="AA23" s="124">
        <f t="shared" si="9"/>
        <v>0</v>
      </c>
      <c r="AB23" s="124"/>
      <c r="AC23" s="124">
        <f t="shared" si="17"/>
        <v>0</v>
      </c>
      <c r="AD23" s="124">
        <f>IF(C23&gt;='input data'!$H$24,'add. calc.'!AC23,0)</f>
        <v>0</v>
      </c>
      <c r="AE23" s="132"/>
      <c r="AF23" s="124">
        <f>IF('input data'!$G$26=operating_percentage,'input data'!$H$26*('add. calc.'!AJ23+'add. calc.'!AP23),'input data'!$H$26)</f>
        <v>0</v>
      </c>
      <c r="AG23" s="132"/>
      <c r="AH23" s="124">
        <f t="shared" si="10"/>
        <v>0</v>
      </c>
      <c r="AI23" s="127">
        <f t="shared" si="18"/>
        <v>0</v>
      </c>
      <c r="AJ23" s="124">
        <f t="shared" si="11"/>
        <v>0</v>
      </c>
      <c r="AL23" s="124">
        <f t="shared" si="2"/>
        <v>0</v>
      </c>
      <c r="AM23" s="124">
        <f t="shared" si="3"/>
        <v>0</v>
      </c>
      <c r="AN23" s="124">
        <f t="shared" si="4"/>
        <v>0</v>
      </c>
      <c r="AO23" s="128">
        <f t="shared" si="12"/>
        <v>0</v>
      </c>
      <c r="AP23" s="124">
        <f t="shared" si="13"/>
        <v>0</v>
      </c>
      <c r="AX23" s="128"/>
      <c r="AY23" s="129"/>
      <c r="AZ23" s="72"/>
      <c r="BA23" s="130"/>
      <c r="BB23" s="130"/>
      <c r="BC23" s="130"/>
      <c r="BD23" s="128"/>
      <c r="BE23" s="72"/>
      <c r="BF23" s="130"/>
      <c r="BG23" s="72"/>
    </row>
    <row r="24" spans="2:59">
      <c r="B24" s="88">
        <v>9</v>
      </c>
      <c r="C24" s="92">
        <f>'input data'!C61</f>
        <v>8</v>
      </c>
      <c r="D24" s="89"/>
      <c r="E24" s="121">
        <f>IF('input data'!F61&gt;0,"n.b.",'input data'!E61)</f>
        <v>0</v>
      </c>
      <c r="F24" s="122">
        <f>IF('input data'!F61=0,E24*'input data'!I$41/1000,'input data'!F61)</f>
        <v>0</v>
      </c>
      <c r="G24" s="122">
        <f>SUM(F24)*'input data'!$I$43</f>
        <v>0</v>
      </c>
      <c r="H24" s="122">
        <f t="shared" si="20"/>
        <v>0</v>
      </c>
      <c r="I24" s="121"/>
      <c r="J24" s="123">
        <f>'input data'!I61</f>
        <v>1</v>
      </c>
      <c r="K24" s="124">
        <f t="shared" si="14"/>
        <v>0</v>
      </c>
      <c r="L24" s="123">
        <f>'input data'!J61</f>
        <v>0</v>
      </c>
      <c r="M24" s="124">
        <f>IFERROR(IF(OR('input data'!$J$48="",L$10='background data'!$D$21),0,($H24*L24)/M$11),0)</f>
        <v>0</v>
      </c>
      <c r="N24" s="123">
        <f>'input data'!K61</f>
        <v>0</v>
      </c>
      <c r="O24" s="124">
        <f>IFERROR(IF(OR('input data'!$K$48="",N$10='background data'!$D$21),0,($H24*N24)/O$11),0)</f>
        <v>0</v>
      </c>
      <c r="P24" s="121"/>
      <c r="Q24" s="124">
        <f t="shared" si="5"/>
        <v>0</v>
      </c>
      <c r="R24" s="124">
        <f t="shared" si="6"/>
        <v>0</v>
      </c>
      <c r="S24" s="124">
        <f t="shared" si="7"/>
        <v>0</v>
      </c>
      <c r="T24" s="121"/>
      <c r="U24" s="131">
        <f t="shared" si="19"/>
        <v>0</v>
      </c>
      <c r="V24" s="124">
        <f t="shared" si="0"/>
        <v>0</v>
      </c>
      <c r="W24" s="131">
        <f t="shared" si="15"/>
        <v>0</v>
      </c>
      <c r="X24" s="124">
        <f t="shared" si="1"/>
        <v>0</v>
      </c>
      <c r="Y24" s="131">
        <f t="shared" si="16"/>
        <v>0</v>
      </c>
      <c r="Z24" s="124">
        <f t="shared" si="8"/>
        <v>0</v>
      </c>
      <c r="AA24" s="124">
        <f t="shared" si="9"/>
        <v>0</v>
      </c>
      <c r="AB24" s="124"/>
      <c r="AC24" s="124">
        <f t="shared" si="17"/>
        <v>0</v>
      </c>
      <c r="AD24" s="124">
        <f>IF(C24&gt;='input data'!$H$24,'add. calc.'!AC24,0)</f>
        <v>0</v>
      </c>
      <c r="AE24" s="132"/>
      <c r="AF24" s="124">
        <f>IF('input data'!$G$26=operating_percentage,'input data'!$H$26*('add. calc.'!AJ24+'add. calc.'!AP24),'input data'!$H$26)</f>
        <v>0</v>
      </c>
      <c r="AG24" s="132"/>
      <c r="AH24" s="124">
        <f t="shared" si="10"/>
        <v>0</v>
      </c>
      <c r="AI24" s="127">
        <f t="shared" si="18"/>
        <v>0</v>
      </c>
      <c r="AJ24" s="124">
        <f t="shared" si="11"/>
        <v>0</v>
      </c>
      <c r="AL24" s="124">
        <f t="shared" si="2"/>
        <v>0</v>
      </c>
      <c r="AM24" s="124">
        <f t="shared" si="3"/>
        <v>0</v>
      </c>
      <c r="AN24" s="124">
        <f t="shared" si="4"/>
        <v>0</v>
      </c>
      <c r="AO24" s="128">
        <f t="shared" si="12"/>
        <v>0</v>
      </c>
      <c r="AP24" s="124">
        <f t="shared" si="13"/>
        <v>0</v>
      </c>
      <c r="AX24" s="128"/>
      <c r="AY24" s="129"/>
      <c r="AZ24" s="72"/>
      <c r="BA24" s="130"/>
      <c r="BB24" s="130"/>
      <c r="BC24" s="130"/>
      <c r="BD24" s="128"/>
      <c r="BE24" s="72"/>
      <c r="BF24" s="130"/>
      <c r="BG24" s="72"/>
    </row>
    <row r="25" spans="2:59">
      <c r="B25" s="84">
        <v>10</v>
      </c>
      <c r="C25" s="92">
        <f>'input data'!C62</f>
        <v>9</v>
      </c>
      <c r="D25" s="89"/>
      <c r="E25" s="121">
        <f>IF('input data'!F62&gt;0,"n.b.",'input data'!E62)</f>
        <v>0</v>
      </c>
      <c r="F25" s="122">
        <f>IF('input data'!F62=0,E25*'input data'!I$41/1000,'input data'!F62)</f>
        <v>0</v>
      </c>
      <c r="G25" s="122">
        <f>SUM(F25)*'input data'!$I$43</f>
        <v>0</v>
      </c>
      <c r="H25" s="122">
        <f t="shared" si="20"/>
        <v>0</v>
      </c>
      <c r="I25" s="121"/>
      <c r="J25" s="123">
        <f>'input data'!I62</f>
        <v>1</v>
      </c>
      <c r="K25" s="124">
        <f t="shared" si="14"/>
        <v>0</v>
      </c>
      <c r="L25" s="123">
        <f>'input data'!J62</f>
        <v>0</v>
      </c>
      <c r="M25" s="124">
        <f>IFERROR(IF(OR('input data'!$J$48="",L$10='background data'!$D$21),0,($H25*L25)/M$11),0)</f>
        <v>0</v>
      </c>
      <c r="N25" s="123">
        <f>'input data'!K62</f>
        <v>0</v>
      </c>
      <c r="O25" s="124">
        <f>IFERROR(IF(OR('input data'!$K$48="",N$10='background data'!$D$21),0,($H25*N25)/O$11),0)</f>
        <v>0</v>
      </c>
      <c r="P25" s="121"/>
      <c r="Q25" s="124">
        <f t="shared" si="5"/>
        <v>0</v>
      </c>
      <c r="R25" s="124">
        <f t="shared" si="6"/>
        <v>0</v>
      </c>
      <c r="S25" s="124">
        <f t="shared" si="7"/>
        <v>0</v>
      </c>
      <c r="T25" s="121"/>
      <c r="U25" s="131">
        <f t="shared" si="19"/>
        <v>0</v>
      </c>
      <c r="V25" s="124">
        <f t="shared" si="0"/>
        <v>0</v>
      </c>
      <c r="W25" s="131">
        <f t="shared" si="15"/>
        <v>0</v>
      </c>
      <c r="X25" s="124">
        <f t="shared" si="1"/>
        <v>0</v>
      </c>
      <c r="Y25" s="131">
        <f t="shared" si="16"/>
        <v>0</v>
      </c>
      <c r="Z25" s="124">
        <f t="shared" si="8"/>
        <v>0</v>
      </c>
      <c r="AA25" s="124">
        <f t="shared" si="9"/>
        <v>0</v>
      </c>
      <c r="AB25" s="124"/>
      <c r="AC25" s="124">
        <f t="shared" si="17"/>
        <v>0</v>
      </c>
      <c r="AD25" s="124">
        <f>IF(C25&gt;='input data'!$H$24,'add. calc.'!AC25,0)</f>
        <v>0</v>
      </c>
      <c r="AE25" s="132"/>
      <c r="AF25" s="124">
        <f>IF('input data'!$G$26=operating_percentage,'input data'!$H$26*('add. calc.'!AJ25+'add. calc.'!AP25),'input data'!$H$26)</f>
        <v>0</v>
      </c>
      <c r="AG25" s="132"/>
      <c r="AH25" s="124">
        <f t="shared" si="10"/>
        <v>0</v>
      </c>
      <c r="AI25" s="127">
        <f t="shared" si="18"/>
        <v>0</v>
      </c>
      <c r="AJ25" s="124">
        <f t="shared" si="11"/>
        <v>0</v>
      </c>
      <c r="AL25" s="124">
        <f t="shared" si="2"/>
        <v>0</v>
      </c>
      <c r="AM25" s="124">
        <f t="shared" si="3"/>
        <v>0</v>
      </c>
      <c r="AN25" s="124">
        <f t="shared" si="4"/>
        <v>0</v>
      </c>
      <c r="AO25" s="128">
        <f t="shared" si="12"/>
        <v>0</v>
      </c>
      <c r="AP25" s="124">
        <f t="shared" si="13"/>
        <v>0</v>
      </c>
      <c r="AX25" s="128"/>
      <c r="AY25" s="129"/>
      <c r="AZ25" s="72"/>
      <c r="BA25" s="130"/>
      <c r="BB25" s="130"/>
      <c r="BC25" s="130"/>
      <c r="BD25" s="128"/>
      <c r="BE25" s="72"/>
      <c r="BF25" s="130"/>
      <c r="BG25" s="72"/>
    </row>
    <row r="26" spans="2:59">
      <c r="B26" s="88">
        <v>11</v>
      </c>
      <c r="C26" s="92">
        <f>'input data'!C63</f>
        <v>10</v>
      </c>
      <c r="D26" s="89"/>
      <c r="E26" s="121">
        <f>IF('input data'!F63&gt;0,"n.b.",'input data'!E63)</f>
        <v>0</v>
      </c>
      <c r="F26" s="122">
        <f>IF('input data'!F63=0,E26*'input data'!I$41/1000,'input data'!F63)</f>
        <v>0</v>
      </c>
      <c r="G26" s="122">
        <f>SUM(F26)*'input data'!$I$43</f>
        <v>0</v>
      </c>
      <c r="H26" s="122">
        <f t="shared" si="20"/>
        <v>0</v>
      </c>
      <c r="I26" s="121"/>
      <c r="J26" s="123">
        <f>'input data'!I63</f>
        <v>1</v>
      </c>
      <c r="K26" s="124">
        <f t="shared" si="14"/>
        <v>0</v>
      </c>
      <c r="L26" s="123">
        <f>'input data'!J63</f>
        <v>0</v>
      </c>
      <c r="M26" s="124">
        <f>IFERROR(IF(OR('input data'!$J$48="",L$10='background data'!$D$21),0,($H26*L26)/M$11),0)</f>
        <v>0</v>
      </c>
      <c r="N26" s="123">
        <f>'input data'!K63</f>
        <v>0</v>
      </c>
      <c r="O26" s="124">
        <f>IFERROR(IF(OR('input data'!$K$48="",N$10='background data'!$D$21),0,($H26*N26)/O$11),0)</f>
        <v>0</v>
      </c>
      <c r="P26" s="121"/>
      <c r="Q26" s="124">
        <f t="shared" si="5"/>
        <v>0</v>
      </c>
      <c r="R26" s="124">
        <f t="shared" si="6"/>
        <v>0</v>
      </c>
      <c r="S26" s="124">
        <f t="shared" si="7"/>
        <v>0</v>
      </c>
      <c r="T26" s="121"/>
      <c r="U26" s="131">
        <f t="shared" si="19"/>
        <v>0</v>
      </c>
      <c r="V26" s="124">
        <f t="shared" si="0"/>
        <v>0</v>
      </c>
      <c r="W26" s="131">
        <f t="shared" si="15"/>
        <v>0</v>
      </c>
      <c r="X26" s="124">
        <f t="shared" si="1"/>
        <v>0</v>
      </c>
      <c r="Y26" s="131">
        <f t="shared" si="16"/>
        <v>0</v>
      </c>
      <c r="Z26" s="124">
        <f t="shared" si="8"/>
        <v>0</v>
      </c>
      <c r="AA26" s="124">
        <f t="shared" si="9"/>
        <v>0</v>
      </c>
      <c r="AB26" s="124"/>
      <c r="AC26" s="124">
        <f t="shared" si="17"/>
        <v>0</v>
      </c>
      <c r="AD26" s="124">
        <f>IF(C26&gt;='input data'!$H$24,'add. calc.'!AC26,0)</f>
        <v>0</v>
      </c>
      <c r="AE26" s="132"/>
      <c r="AF26" s="124">
        <f>IF('input data'!$G$26=operating_percentage,'input data'!$H$26*('add. calc.'!AJ26+'add. calc.'!AP26),'input data'!$H$26)</f>
        <v>0</v>
      </c>
      <c r="AG26" s="132"/>
      <c r="AH26" s="124">
        <f t="shared" si="10"/>
        <v>0</v>
      </c>
      <c r="AI26" s="127">
        <f t="shared" si="18"/>
        <v>0</v>
      </c>
      <c r="AJ26" s="124">
        <f t="shared" si="11"/>
        <v>0</v>
      </c>
      <c r="AL26" s="124">
        <f t="shared" si="2"/>
        <v>0</v>
      </c>
      <c r="AM26" s="124">
        <f t="shared" si="3"/>
        <v>0</v>
      </c>
      <c r="AN26" s="124">
        <f t="shared" si="4"/>
        <v>0</v>
      </c>
      <c r="AO26" s="128">
        <f t="shared" si="12"/>
        <v>0</v>
      </c>
      <c r="AP26" s="124">
        <f t="shared" si="13"/>
        <v>0</v>
      </c>
      <c r="AX26" s="128"/>
      <c r="AY26" s="129"/>
      <c r="AZ26" s="72"/>
      <c r="BA26" s="130"/>
      <c r="BB26" s="130"/>
      <c r="BC26" s="130"/>
      <c r="BD26" s="128"/>
      <c r="BE26" s="72"/>
      <c r="BF26" s="130"/>
      <c r="BG26" s="72"/>
    </row>
    <row r="27" spans="2:59">
      <c r="B27" s="84">
        <v>12</v>
      </c>
      <c r="C27" s="92">
        <f>'input data'!C64</f>
        <v>11</v>
      </c>
      <c r="D27" s="89"/>
      <c r="E27" s="121">
        <f>IF('input data'!F64&gt;0,"n.b.",'input data'!E64)</f>
        <v>0</v>
      </c>
      <c r="F27" s="122">
        <f>IF('input data'!F64=0,E27*'input data'!I$41/1000,'input data'!F64)</f>
        <v>0</v>
      </c>
      <c r="G27" s="122">
        <f>SUM(F27)*'input data'!$I$43</f>
        <v>0</v>
      </c>
      <c r="H27" s="122">
        <f t="shared" si="20"/>
        <v>0</v>
      </c>
      <c r="I27" s="121"/>
      <c r="J27" s="123">
        <f>'input data'!I64</f>
        <v>1</v>
      </c>
      <c r="K27" s="124">
        <f t="shared" si="14"/>
        <v>0</v>
      </c>
      <c r="L27" s="123">
        <f>'input data'!J64</f>
        <v>0</v>
      </c>
      <c r="M27" s="124">
        <f>IFERROR(IF(OR('input data'!$J$48="",L$10='background data'!$D$21),0,($H27*L27)/M$11),0)</f>
        <v>0</v>
      </c>
      <c r="N27" s="123">
        <f>'input data'!K64</f>
        <v>0</v>
      </c>
      <c r="O27" s="124">
        <f>IFERROR(IF(OR('input data'!$K$48="",N$10='background data'!$D$21),0,($H27*N27)/O$11),0)</f>
        <v>0</v>
      </c>
      <c r="P27" s="121"/>
      <c r="Q27" s="124">
        <f t="shared" si="5"/>
        <v>0</v>
      </c>
      <c r="R27" s="124">
        <f t="shared" si="6"/>
        <v>0</v>
      </c>
      <c r="S27" s="124">
        <f t="shared" si="7"/>
        <v>0</v>
      </c>
      <c r="T27" s="121"/>
      <c r="U27" s="131">
        <f t="shared" si="19"/>
        <v>0</v>
      </c>
      <c r="V27" s="124">
        <f t="shared" si="0"/>
        <v>0</v>
      </c>
      <c r="W27" s="131">
        <f t="shared" si="15"/>
        <v>0</v>
      </c>
      <c r="X27" s="124">
        <f t="shared" si="1"/>
        <v>0</v>
      </c>
      <c r="Y27" s="131">
        <f t="shared" si="16"/>
        <v>0</v>
      </c>
      <c r="Z27" s="124">
        <f t="shared" si="8"/>
        <v>0</v>
      </c>
      <c r="AA27" s="124">
        <f t="shared" si="9"/>
        <v>0</v>
      </c>
      <c r="AB27" s="124"/>
      <c r="AC27" s="124">
        <f t="shared" si="17"/>
        <v>0</v>
      </c>
      <c r="AD27" s="124">
        <f>IF(C27&gt;='input data'!$H$24,'add. calc.'!AC27,0)</f>
        <v>0</v>
      </c>
      <c r="AE27" s="132"/>
      <c r="AF27" s="124">
        <f>IF('input data'!$G$26=operating_percentage,'input data'!$H$26*('add. calc.'!AJ27+'add. calc.'!AP27),'input data'!$H$26)</f>
        <v>0</v>
      </c>
      <c r="AG27" s="132"/>
      <c r="AH27" s="124">
        <f t="shared" si="10"/>
        <v>0</v>
      </c>
      <c r="AI27" s="127">
        <f t="shared" si="18"/>
        <v>0</v>
      </c>
      <c r="AJ27" s="124">
        <f t="shared" si="11"/>
        <v>0</v>
      </c>
      <c r="AL27" s="124">
        <f t="shared" si="2"/>
        <v>0</v>
      </c>
      <c r="AM27" s="124">
        <f t="shared" si="3"/>
        <v>0</v>
      </c>
      <c r="AN27" s="124">
        <f t="shared" si="4"/>
        <v>0</v>
      </c>
      <c r="AO27" s="128">
        <f t="shared" si="12"/>
        <v>0</v>
      </c>
      <c r="AP27" s="124">
        <f t="shared" si="13"/>
        <v>0</v>
      </c>
      <c r="AX27" s="128"/>
      <c r="AY27" s="129"/>
      <c r="AZ27" s="72"/>
      <c r="BA27" s="130"/>
      <c r="BB27" s="130"/>
      <c r="BC27" s="130"/>
      <c r="BD27" s="128"/>
      <c r="BE27" s="72"/>
      <c r="BF27" s="130"/>
      <c r="BG27" s="72"/>
    </row>
    <row r="28" spans="2:59">
      <c r="B28" s="88">
        <v>13</v>
      </c>
      <c r="C28" s="92">
        <f>'input data'!C65</f>
        <v>12</v>
      </c>
      <c r="D28" s="89"/>
      <c r="E28" s="121">
        <f>IF('input data'!F65&gt;0,"n.b.",'input data'!E65)</f>
        <v>0</v>
      </c>
      <c r="F28" s="122">
        <f>IF('input data'!F65=0,E28*'input data'!I$41/1000,'input data'!F65)</f>
        <v>0</v>
      </c>
      <c r="G28" s="122">
        <f>SUM(F28)*'input data'!$I$43</f>
        <v>0</v>
      </c>
      <c r="H28" s="122">
        <f t="shared" si="20"/>
        <v>0</v>
      </c>
      <c r="I28" s="121"/>
      <c r="J28" s="123">
        <f>'input data'!I65</f>
        <v>1</v>
      </c>
      <c r="K28" s="124">
        <f t="shared" si="14"/>
        <v>0</v>
      </c>
      <c r="L28" s="123">
        <f>'input data'!J65</f>
        <v>0</v>
      </c>
      <c r="M28" s="124">
        <f>IFERROR(IF(OR('input data'!$J$48="",L$10='background data'!$D$21),0,($H28*L28)/M$11),0)</f>
        <v>0</v>
      </c>
      <c r="N28" s="123">
        <f>'input data'!K65</f>
        <v>0</v>
      </c>
      <c r="O28" s="124">
        <f>IFERROR(IF(OR('input data'!$K$48="",N$10='background data'!$D$21),0,($H28*N28)/O$11),0)</f>
        <v>0</v>
      </c>
      <c r="P28" s="121"/>
      <c r="Q28" s="124">
        <f t="shared" si="5"/>
        <v>0</v>
      </c>
      <c r="R28" s="124">
        <f t="shared" si="6"/>
        <v>0</v>
      </c>
      <c r="S28" s="124">
        <f t="shared" si="7"/>
        <v>0</v>
      </c>
      <c r="T28" s="121"/>
      <c r="U28" s="131">
        <f t="shared" si="19"/>
        <v>0</v>
      </c>
      <c r="V28" s="124">
        <f t="shared" si="0"/>
        <v>0</v>
      </c>
      <c r="W28" s="131">
        <f t="shared" si="15"/>
        <v>0</v>
      </c>
      <c r="X28" s="124">
        <f t="shared" si="1"/>
        <v>0</v>
      </c>
      <c r="Y28" s="131">
        <f t="shared" si="16"/>
        <v>0</v>
      </c>
      <c r="Z28" s="124">
        <f t="shared" si="8"/>
        <v>0</v>
      </c>
      <c r="AA28" s="124">
        <f t="shared" si="9"/>
        <v>0</v>
      </c>
      <c r="AB28" s="124"/>
      <c r="AC28" s="124">
        <f t="shared" si="17"/>
        <v>0</v>
      </c>
      <c r="AD28" s="124">
        <f>IF(C28&gt;='input data'!$H$24,'add. calc.'!AC28,0)</f>
        <v>0</v>
      </c>
      <c r="AE28" s="132"/>
      <c r="AF28" s="124">
        <f>IF('input data'!$G$26=operating_percentage,'input data'!$H$26*('add. calc.'!AJ28+'add. calc.'!AP28),'input data'!$H$26)</f>
        <v>0</v>
      </c>
      <c r="AG28" s="132"/>
      <c r="AH28" s="124">
        <f t="shared" si="10"/>
        <v>0</v>
      </c>
      <c r="AI28" s="127">
        <f t="shared" si="18"/>
        <v>0</v>
      </c>
      <c r="AJ28" s="124">
        <f t="shared" si="11"/>
        <v>0</v>
      </c>
      <c r="AL28" s="124">
        <f t="shared" si="2"/>
        <v>0</v>
      </c>
      <c r="AM28" s="124">
        <f t="shared" si="3"/>
        <v>0</v>
      </c>
      <c r="AN28" s="124">
        <f t="shared" si="4"/>
        <v>0</v>
      </c>
      <c r="AO28" s="128">
        <f t="shared" si="12"/>
        <v>0</v>
      </c>
      <c r="AP28" s="124">
        <f t="shared" si="13"/>
        <v>0</v>
      </c>
      <c r="AX28" s="128"/>
      <c r="AY28" s="129"/>
      <c r="AZ28" s="72"/>
      <c r="BA28" s="130"/>
      <c r="BB28" s="130"/>
      <c r="BC28" s="130"/>
      <c r="BD28" s="128"/>
      <c r="BE28" s="72"/>
      <c r="BF28" s="130"/>
      <c r="BG28" s="72"/>
    </row>
    <row r="29" spans="2:59">
      <c r="B29" s="84">
        <v>14</v>
      </c>
      <c r="C29" s="92">
        <f>'input data'!C66</f>
        <v>13</v>
      </c>
      <c r="D29" s="89"/>
      <c r="E29" s="121">
        <f>IF('input data'!F66&gt;0,"n.b.",'input data'!E66)</f>
        <v>0</v>
      </c>
      <c r="F29" s="122">
        <f>IF('input data'!F66=0,E29*'input data'!I$41/1000,'input data'!F66)</f>
        <v>0</v>
      </c>
      <c r="G29" s="122">
        <f>SUM(F29)*'input data'!$I$43</f>
        <v>0</v>
      </c>
      <c r="H29" s="122">
        <f t="shared" si="20"/>
        <v>0</v>
      </c>
      <c r="I29" s="121"/>
      <c r="J29" s="123">
        <f>'input data'!I66</f>
        <v>1</v>
      </c>
      <c r="K29" s="124">
        <f t="shared" si="14"/>
        <v>0</v>
      </c>
      <c r="L29" s="123">
        <f>'input data'!J66</f>
        <v>0</v>
      </c>
      <c r="M29" s="124">
        <f>IFERROR(IF(OR('input data'!$J$48="",L$10='background data'!$D$21),0,($H29*L29)/M$11),0)</f>
        <v>0</v>
      </c>
      <c r="N29" s="123">
        <f>'input data'!K66</f>
        <v>0</v>
      </c>
      <c r="O29" s="124">
        <f>IFERROR(IF(OR('input data'!$K$48="",N$10='background data'!$D$21),0,($H29*N29)/O$11),0)</f>
        <v>0</v>
      </c>
      <c r="P29" s="121"/>
      <c r="Q29" s="124">
        <f t="shared" si="5"/>
        <v>0</v>
      </c>
      <c r="R29" s="124">
        <f t="shared" si="6"/>
        <v>0</v>
      </c>
      <c r="S29" s="124">
        <f t="shared" si="7"/>
        <v>0</v>
      </c>
      <c r="T29" s="121"/>
      <c r="U29" s="131">
        <f t="shared" si="19"/>
        <v>0</v>
      </c>
      <c r="V29" s="124">
        <f t="shared" si="0"/>
        <v>0</v>
      </c>
      <c r="W29" s="131">
        <f t="shared" si="15"/>
        <v>0</v>
      </c>
      <c r="X29" s="124">
        <f t="shared" si="1"/>
        <v>0</v>
      </c>
      <c r="Y29" s="131">
        <f t="shared" si="16"/>
        <v>0</v>
      </c>
      <c r="Z29" s="124">
        <f t="shared" si="8"/>
        <v>0</v>
      </c>
      <c r="AA29" s="124">
        <f t="shared" si="9"/>
        <v>0</v>
      </c>
      <c r="AB29" s="124"/>
      <c r="AC29" s="124">
        <f t="shared" si="17"/>
        <v>0</v>
      </c>
      <c r="AD29" s="124">
        <f>IF(C29&gt;='input data'!$H$24,'add. calc.'!AC29,0)</f>
        <v>0</v>
      </c>
      <c r="AE29" s="132"/>
      <c r="AF29" s="124">
        <f>IF('input data'!$G$26=operating_percentage,'input data'!$H$26*('add. calc.'!AJ29+'add. calc.'!AP29),'input data'!$H$26)</f>
        <v>0</v>
      </c>
      <c r="AG29" s="132"/>
      <c r="AH29" s="124">
        <f t="shared" si="10"/>
        <v>0</v>
      </c>
      <c r="AI29" s="127">
        <f t="shared" si="18"/>
        <v>0</v>
      </c>
      <c r="AJ29" s="124">
        <f t="shared" si="11"/>
        <v>0</v>
      </c>
      <c r="AL29" s="124">
        <f t="shared" si="2"/>
        <v>0</v>
      </c>
      <c r="AM29" s="124">
        <f t="shared" si="3"/>
        <v>0</v>
      </c>
      <c r="AN29" s="124">
        <f t="shared" si="4"/>
        <v>0</v>
      </c>
      <c r="AO29" s="128">
        <f t="shared" si="12"/>
        <v>0</v>
      </c>
      <c r="AP29" s="124">
        <f t="shared" si="13"/>
        <v>0</v>
      </c>
      <c r="AX29" s="128"/>
      <c r="AY29" s="129"/>
      <c r="AZ29" s="72"/>
      <c r="BA29" s="130"/>
      <c r="BB29" s="130"/>
      <c r="BC29" s="130"/>
      <c r="BD29" s="128"/>
      <c r="BE29" s="72"/>
      <c r="BF29" s="130"/>
      <c r="BG29" s="72"/>
    </row>
    <row r="30" spans="2:59">
      <c r="B30" s="88">
        <v>15</v>
      </c>
      <c r="C30" s="92">
        <f>'input data'!C67</f>
        <v>14</v>
      </c>
      <c r="D30" s="89"/>
      <c r="E30" s="121">
        <f>IF('input data'!F67&gt;0,"n.b.",'input data'!E67)</f>
        <v>0</v>
      </c>
      <c r="F30" s="122">
        <f>IF('input data'!F67=0,E30*'input data'!I$41/1000,'input data'!F67)</f>
        <v>0</v>
      </c>
      <c r="G30" s="122">
        <f>SUM(F30)*'input data'!$I$43</f>
        <v>0</v>
      </c>
      <c r="H30" s="122">
        <f t="shared" si="20"/>
        <v>0</v>
      </c>
      <c r="I30" s="121"/>
      <c r="J30" s="123">
        <f>'input data'!I67</f>
        <v>1</v>
      </c>
      <c r="K30" s="124">
        <f t="shared" si="14"/>
        <v>0</v>
      </c>
      <c r="L30" s="123">
        <f>'input data'!J67</f>
        <v>0</v>
      </c>
      <c r="M30" s="124">
        <f>IFERROR(IF(OR('input data'!$J$48="",L$10='background data'!$D$21),0,($H30*L30)/M$11),0)</f>
        <v>0</v>
      </c>
      <c r="N30" s="123">
        <f>'input data'!K67</f>
        <v>0</v>
      </c>
      <c r="O30" s="124">
        <f>IFERROR(IF(OR('input data'!$K$48="",N$10='background data'!$D$21),0,($H30*N30)/O$11),0)</f>
        <v>0</v>
      </c>
      <c r="P30" s="121"/>
      <c r="Q30" s="124">
        <f t="shared" si="5"/>
        <v>0</v>
      </c>
      <c r="R30" s="124">
        <f t="shared" si="6"/>
        <v>0</v>
      </c>
      <c r="S30" s="124">
        <f t="shared" si="7"/>
        <v>0</v>
      </c>
      <c r="T30" s="121"/>
      <c r="U30" s="131">
        <f t="shared" si="19"/>
        <v>0</v>
      </c>
      <c r="V30" s="124">
        <f t="shared" si="0"/>
        <v>0</v>
      </c>
      <c r="W30" s="131">
        <f t="shared" si="15"/>
        <v>0</v>
      </c>
      <c r="X30" s="124">
        <f t="shared" si="1"/>
        <v>0</v>
      </c>
      <c r="Y30" s="131">
        <f t="shared" si="16"/>
        <v>0</v>
      </c>
      <c r="Z30" s="124">
        <f t="shared" si="8"/>
        <v>0</v>
      </c>
      <c r="AA30" s="124">
        <f t="shared" si="9"/>
        <v>0</v>
      </c>
      <c r="AB30" s="124"/>
      <c r="AC30" s="124">
        <f t="shared" si="17"/>
        <v>0</v>
      </c>
      <c r="AD30" s="124">
        <f>IF(C30&gt;='input data'!$H$24,'add. calc.'!AC30,0)</f>
        <v>0</v>
      </c>
      <c r="AE30" s="132"/>
      <c r="AF30" s="124">
        <f>IF('input data'!$G$26=operating_percentage,'input data'!$H$26*('add. calc.'!AJ30+'add. calc.'!AP30),'input data'!$H$26)</f>
        <v>0</v>
      </c>
      <c r="AG30" s="132"/>
      <c r="AH30" s="124">
        <f t="shared" si="10"/>
        <v>0</v>
      </c>
      <c r="AI30" s="127">
        <f t="shared" si="18"/>
        <v>0</v>
      </c>
      <c r="AJ30" s="124">
        <f t="shared" si="11"/>
        <v>0</v>
      </c>
      <c r="AL30" s="124">
        <f t="shared" si="2"/>
        <v>0</v>
      </c>
      <c r="AM30" s="124">
        <f t="shared" si="3"/>
        <v>0</v>
      </c>
      <c r="AN30" s="124">
        <f t="shared" si="4"/>
        <v>0</v>
      </c>
      <c r="AO30" s="128">
        <f t="shared" si="12"/>
        <v>0</v>
      </c>
      <c r="AP30" s="124">
        <f t="shared" si="13"/>
        <v>0</v>
      </c>
      <c r="AX30" s="128"/>
      <c r="AY30" s="129"/>
      <c r="AZ30" s="72"/>
      <c r="BA30" s="130"/>
      <c r="BB30" s="130"/>
      <c r="BC30" s="130"/>
      <c r="BD30" s="128"/>
      <c r="BE30" s="72"/>
      <c r="BF30" s="130"/>
      <c r="BG30" s="72"/>
    </row>
    <row r="31" spans="2:59">
      <c r="B31" s="84">
        <v>16</v>
      </c>
      <c r="C31" s="92">
        <f>'input data'!C68</f>
        <v>15</v>
      </c>
      <c r="D31" s="89"/>
      <c r="E31" s="121">
        <f>IF('input data'!F68&gt;0,"n.b.",'input data'!E68)</f>
        <v>0</v>
      </c>
      <c r="F31" s="122">
        <f>IF('input data'!F68=0,E31*'input data'!I$41/1000,'input data'!F68)</f>
        <v>0</v>
      </c>
      <c r="G31" s="122">
        <f>SUM(F31)*'input data'!$I$43</f>
        <v>0</v>
      </c>
      <c r="H31" s="122">
        <f t="shared" si="20"/>
        <v>0</v>
      </c>
      <c r="I31" s="121"/>
      <c r="J31" s="123">
        <f>'input data'!I68</f>
        <v>1</v>
      </c>
      <c r="K31" s="124">
        <f t="shared" si="14"/>
        <v>0</v>
      </c>
      <c r="L31" s="123">
        <f>'input data'!J68</f>
        <v>0</v>
      </c>
      <c r="M31" s="124">
        <f>IFERROR(IF(OR('input data'!$J$48="",L$10='background data'!$D$21),0,($H31*L31)/M$11),0)</f>
        <v>0</v>
      </c>
      <c r="N31" s="123">
        <f>'input data'!K68</f>
        <v>0</v>
      </c>
      <c r="O31" s="124">
        <f>IFERROR(IF(OR('input data'!$K$48="",N$10='background data'!$D$21),0,($H31*N31)/O$11),0)</f>
        <v>0</v>
      </c>
      <c r="P31" s="121"/>
      <c r="Q31" s="124">
        <f t="shared" si="5"/>
        <v>0</v>
      </c>
      <c r="R31" s="124">
        <f t="shared" si="6"/>
        <v>0</v>
      </c>
      <c r="S31" s="124">
        <f t="shared" si="7"/>
        <v>0</v>
      </c>
      <c r="T31" s="121"/>
      <c r="U31" s="131">
        <f t="shared" si="19"/>
        <v>0</v>
      </c>
      <c r="V31" s="124">
        <f t="shared" si="0"/>
        <v>0</v>
      </c>
      <c r="W31" s="131">
        <f t="shared" si="15"/>
        <v>0</v>
      </c>
      <c r="X31" s="124">
        <f t="shared" si="1"/>
        <v>0</v>
      </c>
      <c r="Y31" s="131">
        <f t="shared" si="16"/>
        <v>0</v>
      </c>
      <c r="Z31" s="124">
        <f t="shared" si="8"/>
        <v>0</v>
      </c>
      <c r="AA31" s="124">
        <f t="shared" si="9"/>
        <v>0</v>
      </c>
      <c r="AB31" s="124"/>
      <c r="AC31" s="124">
        <f t="shared" si="17"/>
        <v>0</v>
      </c>
      <c r="AD31" s="124">
        <f>IF(C31&gt;='input data'!$H$24,'add. calc.'!AC31,0)</f>
        <v>0</v>
      </c>
      <c r="AE31" s="132"/>
      <c r="AF31" s="124">
        <f>IF('input data'!$G$26=operating_percentage,'input data'!$H$26*('add. calc.'!AJ31+'add. calc.'!AP31),'input data'!$H$26)</f>
        <v>0</v>
      </c>
      <c r="AG31" s="132"/>
      <c r="AH31" s="124">
        <f t="shared" si="10"/>
        <v>0</v>
      </c>
      <c r="AI31" s="127">
        <f t="shared" si="18"/>
        <v>0</v>
      </c>
      <c r="AJ31" s="124">
        <f t="shared" si="11"/>
        <v>0</v>
      </c>
      <c r="AL31" s="124">
        <f t="shared" si="2"/>
        <v>0</v>
      </c>
      <c r="AM31" s="124">
        <f t="shared" si="3"/>
        <v>0</v>
      </c>
      <c r="AN31" s="124">
        <f t="shared" si="4"/>
        <v>0</v>
      </c>
      <c r="AO31" s="128">
        <f t="shared" si="12"/>
        <v>0</v>
      </c>
      <c r="AP31" s="124">
        <f t="shared" si="13"/>
        <v>0</v>
      </c>
      <c r="AX31" s="128"/>
      <c r="AY31" s="129"/>
      <c r="AZ31" s="72"/>
      <c r="BA31" s="130"/>
      <c r="BB31" s="130"/>
      <c r="BC31" s="130"/>
      <c r="BD31" s="128"/>
      <c r="BE31" s="72"/>
      <c r="BF31" s="130"/>
      <c r="BG31" s="72"/>
    </row>
    <row r="32" spans="2:59">
      <c r="B32" s="88">
        <v>17</v>
      </c>
      <c r="C32" s="92">
        <f>'input data'!C69</f>
        <v>16</v>
      </c>
      <c r="D32" s="89"/>
      <c r="E32" s="121">
        <f>IF('input data'!F69&gt;0,"n.b.",'input data'!E69)</f>
        <v>0</v>
      </c>
      <c r="F32" s="122">
        <f>IF('input data'!F69=0,E32*'input data'!I$41/1000,'input data'!F69)</f>
        <v>0</v>
      </c>
      <c r="G32" s="122">
        <f>SUM(F32)*'input data'!$I$43</f>
        <v>0</v>
      </c>
      <c r="H32" s="122">
        <f t="shared" si="20"/>
        <v>0</v>
      </c>
      <c r="I32" s="121"/>
      <c r="J32" s="123">
        <f>'input data'!I69</f>
        <v>1</v>
      </c>
      <c r="K32" s="124">
        <f t="shared" si="14"/>
        <v>0</v>
      </c>
      <c r="L32" s="123">
        <f>'input data'!J69</f>
        <v>0</v>
      </c>
      <c r="M32" s="124">
        <f>IFERROR(IF(OR('input data'!$J$48="",L$10='background data'!$D$21),0,($H32*L32)/M$11),0)</f>
        <v>0</v>
      </c>
      <c r="N32" s="123">
        <f>'input data'!K69</f>
        <v>0</v>
      </c>
      <c r="O32" s="124">
        <f>IFERROR(IF(OR('input data'!$K$48="",N$10='background data'!$D$21),0,($H32*N32)/O$11),0)</f>
        <v>0</v>
      </c>
      <c r="P32" s="121"/>
      <c r="Q32" s="124">
        <f t="shared" si="5"/>
        <v>0</v>
      </c>
      <c r="R32" s="124">
        <f t="shared" si="6"/>
        <v>0</v>
      </c>
      <c r="S32" s="124">
        <f t="shared" si="7"/>
        <v>0</v>
      </c>
      <c r="T32" s="121"/>
      <c r="U32" s="131">
        <f t="shared" si="19"/>
        <v>0</v>
      </c>
      <c r="V32" s="124">
        <f t="shared" si="0"/>
        <v>0</v>
      </c>
      <c r="W32" s="131">
        <f t="shared" si="15"/>
        <v>0</v>
      </c>
      <c r="X32" s="124">
        <f t="shared" si="1"/>
        <v>0</v>
      </c>
      <c r="Y32" s="131">
        <f t="shared" si="16"/>
        <v>0</v>
      </c>
      <c r="Z32" s="124">
        <f t="shared" si="8"/>
        <v>0</v>
      </c>
      <c r="AA32" s="124">
        <f t="shared" si="9"/>
        <v>0</v>
      </c>
      <c r="AB32" s="124"/>
      <c r="AC32" s="124">
        <f t="shared" si="17"/>
        <v>0</v>
      </c>
      <c r="AD32" s="124">
        <f>IF(C32&gt;='input data'!$H$24,'add. calc.'!AC32,0)</f>
        <v>0</v>
      </c>
      <c r="AE32" s="132"/>
      <c r="AF32" s="124">
        <f>IF('input data'!$G$26=operating_percentage,'input data'!$H$26*('add. calc.'!AJ32+'add. calc.'!AP32),'input data'!$H$26)</f>
        <v>0</v>
      </c>
      <c r="AG32" s="132"/>
      <c r="AH32" s="124">
        <f t="shared" si="10"/>
        <v>0</v>
      </c>
      <c r="AI32" s="127">
        <f t="shared" si="18"/>
        <v>0</v>
      </c>
      <c r="AJ32" s="124">
        <f t="shared" si="11"/>
        <v>0</v>
      </c>
      <c r="AL32" s="124">
        <f t="shared" si="2"/>
        <v>0</v>
      </c>
      <c r="AM32" s="124">
        <f t="shared" si="3"/>
        <v>0</v>
      </c>
      <c r="AN32" s="124">
        <f t="shared" si="4"/>
        <v>0</v>
      </c>
      <c r="AO32" s="128">
        <f t="shared" si="12"/>
        <v>0</v>
      </c>
      <c r="AP32" s="124">
        <f t="shared" si="13"/>
        <v>0</v>
      </c>
      <c r="AX32" s="128"/>
      <c r="AY32" s="129"/>
      <c r="AZ32" s="72"/>
      <c r="BA32" s="130"/>
      <c r="BB32" s="130"/>
      <c r="BC32" s="130"/>
      <c r="BD32" s="128"/>
      <c r="BE32" s="72"/>
      <c r="BF32" s="130"/>
      <c r="BG32" s="72"/>
    </row>
    <row r="33" spans="2:59">
      <c r="B33" s="84">
        <v>18</v>
      </c>
      <c r="C33" s="92">
        <f>'input data'!C70</f>
        <v>17</v>
      </c>
      <c r="D33" s="89"/>
      <c r="E33" s="121">
        <f>IF('input data'!F70&gt;0,"n.b.",'input data'!E70)</f>
        <v>0</v>
      </c>
      <c r="F33" s="122">
        <f>IF('input data'!F70=0,E33*'input data'!I$41/1000,'input data'!F70)</f>
        <v>0</v>
      </c>
      <c r="G33" s="122">
        <f>SUM(F33)*'input data'!$I$43</f>
        <v>0</v>
      </c>
      <c r="H33" s="122">
        <f t="shared" si="20"/>
        <v>0</v>
      </c>
      <c r="I33" s="121"/>
      <c r="J33" s="123">
        <f>'input data'!I70</f>
        <v>1</v>
      </c>
      <c r="K33" s="124">
        <f t="shared" si="14"/>
        <v>0</v>
      </c>
      <c r="L33" s="123">
        <f>'input data'!J70</f>
        <v>0</v>
      </c>
      <c r="M33" s="124">
        <f>IFERROR(IF(OR('input data'!$J$48="",L$10='background data'!$D$21),0,($H33*L33)/M$11),0)</f>
        <v>0</v>
      </c>
      <c r="N33" s="123">
        <f>'input data'!K70</f>
        <v>0</v>
      </c>
      <c r="O33" s="124">
        <f>IFERROR(IF(OR('input data'!$K$48="",N$10='background data'!$D$21),0,($H33*N33)/O$11),0)</f>
        <v>0</v>
      </c>
      <c r="P33" s="121"/>
      <c r="Q33" s="124">
        <f t="shared" si="5"/>
        <v>0</v>
      </c>
      <c r="R33" s="124">
        <f t="shared" si="6"/>
        <v>0</v>
      </c>
      <c r="S33" s="124">
        <f t="shared" si="7"/>
        <v>0</v>
      </c>
      <c r="T33" s="121"/>
      <c r="U33" s="131">
        <f t="shared" si="19"/>
        <v>0</v>
      </c>
      <c r="V33" s="124">
        <f t="shared" si="0"/>
        <v>0</v>
      </c>
      <c r="W33" s="131">
        <f t="shared" si="15"/>
        <v>0</v>
      </c>
      <c r="X33" s="124">
        <f t="shared" si="1"/>
        <v>0</v>
      </c>
      <c r="Y33" s="131">
        <f t="shared" si="16"/>
        <v>0</v>
      </c>
      <c r="Z33" s="124">
        <f t="shared" si="8"/>
        <v>0</v>
      </c>
      <c r="AA33" s="124">
        <f t="shared" si="9"/>
        <v>0</v>
      </c>
      <c r="AB33" s="124"/>
      <c r="AC33" s="124">
        <f t="shared" si="17"/>
        <v>0</v>
      </c>
      <c r="AD33" s="124">
        <f>IF(C33&gt;='input data'!$H$24,'add. calc.'!AC33,0)</f>
        <v>0</v>
      </c>
      <c r="AE33" s="132"/>
      <c r="AF33" s="124">
        <f>IF('input data'!$G$26=operating_percentage,'input data'!$H$26*('add. calc.'!AJ33+'add. calc.'!AP33),'input data'!$H$26)</f>
        <v>0</v>
      </c>
      <c r="AG33" s="132"/>
      <c r="AH33" s="124">
        <f t="shared" si="10"/>
        <v>0</v>
      </c>
      <c r="AI33" s="127">
        <f t="shared" si="18"/>
        <v>0</v>
      </c>
      <c r="AJ33" s="124">
        <f t="shared" si="11"/>
        <v>0</v>
      </c>
      <c r="AL33" s="124">
        <f t="shared" si="2"/>
        <v>0</v>
      </c>
      <c r="AM33" s="124">
        <f t="shared" si="3"/>
        <v>0</v>
      </c>
      <c r="AN33" s="124">
        <f t="shared" si="4"/>
        <v>0</v>
      </c>
      <c r="AO33" s="128">
        <f t="shared" si="12"/>
        <v>0</v>
      </c>
      <c r="AP33" s="124">
        <f t="shared" si="13"/>
        <v>0</v>
      </c>
      <c r="AX33" s="128"/>
      <c r="AY33" s="129"/>
      <c r="AZ33" s="72"/>
      <c r="BA33" s="130"/>
      <c r="BB33" s="130"/>
      <c r="BC33" s="130"/>
      <c r="BD33" s="128"/>
      <c r="BE33" s="72"/>
      <c r="BF33" s="130"/>
      <c r="BG33" s="72"/>
    </row>
    <row r="34" spans="2:59">
      <c r="B34" s="88">
        <v>19</v>
      </c>
      <c r="C34" s="92">
        <f>'input data'!C71</f>
        <v>18</v>
      </c>
      <c r="D34" s="89"/>
      <c r="E34" s="121">
        <f>IF('input data'!F71&gt;0,"n.b.",'input data'!E71)</f>
        <v>0</v>
      </c>
      <c r="F34" s="122">
        <f>IF('input data'!F71=0,E34*'input data'!I$41/1000,'input data'!F71)</f>
        <v>0</v>
      </c>
      <c r="G34" s="122">
        <f>SUM(F34)*'input data'!$I$43</f>
        <v>0</v>
      </c>
      <c r="H34" s="122">
        <f t="shared" si="20"/>
        <v>0</v>
      </c>
      <c r="I34" s="121"/>
      <c r="J34" s="123">
        <f>'input data'!I71</f>
        <v>1</v>
      </c>
      <c r="K34" s="124">
        <f t="shared" si="14"/>
        <v>0</v>
      </c>
      <c r="L34" s="123">
        <f>'input data'!J71</f>
        <v>0</v>
      </c>
      <c r="M34" s="124">
        <f>IFERROR(IF(OR('input data'!$J$48="",L$10='background data'!$D$21),0,($H34*L34)/M$11),0)</f>
        <v>0</v>
      </c>
      <c r="N34" s="123">
        <f>'input data'!K71</f>
        <v>0</v>
      </c>
      <c r="O34" s="124">
        <f>IFERROR(IF(OR('input data'!$K$48="",N$10='background data'!$D$21),0,($H34*N34)/O$11),0)</f>
        <v>0</v>
      </c>
      <c r="P34" s="121"/>
      <c r="Q34" s="124">
        <f t="shared" si="5"/>
        <v>0</v>
      </c>
      <c r="R34" s="124">
        <f t="shared" si="6"/>
        <v>0</v>
      </c>
      <c r="S34" s="124">
        <f t="shared" si="7"/>
        <v>0</v>
      </c>
      <c r="T34" s="121"/>
      <c r="U34" s="131">
        <f t="shared" si="19"/>
        <v>0</v>
      </c>
      <c r="V34" s="124">
        <f t="shared" si="0"/>
        <v>0</v>
      </c>
      <c r="W34" s="131">
        <f t="shared" si="15"/>
        <v>0</v>
      </c>
      <c r="X34" s="124">
        <f t="shared" si="1"/>
        <v>0</v>
      </c>
      <c r="Y34" s="131">
        <f t="shared" si="16"/>
        <v>0</v>
      </c>
      <c r="Z34" s="124">
        <f t="shared" si="8"/>
        <v>0</v>
      </c>
      <c r="AA34" s="124">
        <f t="shared" si="9"/>
        <v>0</v>
      </c>
      <c r="AB34" s="124"/>
      <c r="AC34" s="124">
        <f t="shared" si="17"/>
        <v>0</v>
      </c>
      <c r="AD34" s="124">
        <f>IF(C34&gt;='input data'!$H$24,'add. calc.'!AC34,0)</f>
        <v>0</v>
      </c>
      <c r="AE34" s="132"/>
      <c r="AF34" s="124">
        <f>IF('input data'!$G$26=operating_percentage,'input data'!$H$26*('add. calc.'!AJ34+'add. calc.'!AP34),'input data'!$H$26)</f>
        <v>0</v>
      </c>
      <c r="AG34" s="132"/>
      <c r="AH34" s="124">
        <f t="shared" si="10"/>
        <v>0</v>
      </c>
      <c r="AI34" s="127">
        <f t="shared" si="18"/>
        <v>0</v>
      </c>
      <c r="AJ34" s="124">
        <f t="shared" si="11"/>
        <v>0</v>
      </c>
      <c r="AL34" s="124">
        <f t="shared" si="2"/>
        <v>0</v>
      </c>
      <c r="AM34" s="124">
        <f t="shared" si="3"/>
        <v>0</v>
      </c>
      <c r="AN34" s="124">
        <f t="shared" si="4"/>
        <v>0</v>
      </c>
      <c r="AO34" s="128">
        <f t="shared" si="12"/>
        <v>0</v>
      </c>
      <c r="AP34" s="124">
        <f t="shared" si="13"/>
        <v>0</v>
      </c>
      <c r="AX34" s="128"/>
      <c r="AY34" s="129"/>
      <c r="AZ34" s="72"/>
      <c r="BA34" s="130"/>
      <c r="BB34" s="130"/>
      <c r="BC34" s="130"/>
      <c r="BD34" s="128"/>
      <c r="BE34" s="72"/>
      <c r="BF34" s="130"/>
      <c r="BG34" s="72"/>
    </row>
    <row r="35" spans="2:59">
      <c r="B35" s="84">
        <v>20</v>
      </c>
      <c r="C35" s="92">
        <f>'input data'!C72</f>
        <v>19</v>
      </c>
      <c r="D35" s="89"/>
      <c r="E35" s="121">
        <f>IF('input data'!F72&gt;0,"n.b.",'input data'!E72)</f>
        <v>0</v>
      </c>
      <c r="F35" s="122">
        <f>IF('input data'!F72=0,E35*'input data'!I$41/1000,'input data'!F72)</f>
        <v>0</v>
      </c>
      <c r="G35" s="122">
        <f>SUM(F35)*'input data'!$I$43</f>
        <v>0</v>
      </c>
      <c r="H35" s="122">
        <f t="shared" si="20"/>
        <v>0</v>
      </c>
      <c r="I35" s="121"/>
      <c r="J35" s="123">
        <f>'input data'!I72</f>
        <v>1</v>
      </c>
      <c r="K35" s="124">
        <f t="shared" si="14"/>
        <v>0</v>
      </c>
      <c r="L35" s="123">
        <f>'input data'!J72</f>
        <v>0</v>
      </c>
      <c r="M35" s="124">
        <f>IFERROR(IF(OR('input data'!$J$48="",L$10='background data'!$D$21),0,($H35*L35)/M$11),0)</f>
        <v>0</v>
      </c>
      <c r="N35" s="123">
        <f>'input data'!K72</f>
        <v>0</v>
      </c>
      <c r="O35" s="124">
        <f>IFERROR(IF(OR('input data'!$K$48="",N$10='background data'!$D$21),0,($H35*N35)/O$11),0)</f>
        <v>0</v>
      </c>
      <c r="P35" s="121"/>
      <c r="Q35" s="124">
        <f t="shared" si="5"/>
        <v>0</v>
      </c>
      <c r="R35" s="124">
        <f t="shared" si="6"/>
        <v>0</v>
      </c>
      <c r="S35" s="124">
        <f t="shared" si="7"/>
        <v>0</v>
      </c>
      <c r="T35" s="121"/>
      <c r="U35" s="131">
        <f t="shared" si="19"/>
        <v>0</v>
      </c>
      <c r="V35" s="124">
        <f t="shared" si="0"/>
        <v>0</v>
      </c>
      <c r="W35" s="131">
        <f t="shared" si="15"/>
        <v>0</v>
      </c>
      <c r="X35" s="124">
        <f t="shared" si="1"/>
        <v>0</v>
      </c>
      <c r="Y35" s="131">
        <f t="shared" si="16"/>
        <v>0</v>
      </c>
      <c r="Z35" s="124">
        <f t="shared" si="8"/>
        <v>0</v>
      </c>
      <c r="AA35" s="124">
        <f t="shared" si="9"/>
        <v>0</v>
      </c>
      <c r="AB35" s="124"/>
      <c r="AC35" s="124">
        <f t="shared" si="17"/>
        <v>0</v>
      </c>
      <c r="AD35" s="124">
        <f>IF(C35&gt;='input data'!$H$24,'add. calc.'!AC35,0)</f>
        <v>0</v>
      </c>
      <c r="AE35" s="132"/>
      <c r="AF35" s="124">
        <f>IF('input data'!$G$26=operating_percentage,'input data'!$H$26*('add. calc.'!AJ35+'add. calc.'!AP35),'input data'!$H$26)</f>
        <v>0</v>
      </c>
      <c r="AG35" s="132"/>
      <c r="AH35" s="124">
        <f t="shared" si="10"/>
        <v>0</v>
      </c>
      <c r="AI35" s="127">
        <f t="shared" si="18"/>
        <v>0</v>
      </c>
      <c r="AJ35" s="124">
        <f t="shared" si="11"/>
        <v>0</v>
      </c>
      <c r="AL35" s="124">
        <f t="shared" si="2"/>
        <v>0</v>
      </c>
      <c r="AM35" s="124">
        <f t="shared" si="3"/>
        <v>0</v>
      </c>
      <c r="AN35" s="124">
        <f t="shared" si="4"/>
        <v>0</v>
      </c>
      <c r="AO35" s="128">
        <f t="shared" si="12"/>
        <v>0</v>
      </c>
      <c r="AP35" s="124">
        <f t="shared" si="13"/>
        <v>0</v>
      </c>
      <c r="AX35" s="128"/>
      <c r="AY35" s="129"/>
      <c r="AZ35" s="72"/>
      <c r="BA35" s="130"/>
      <c r="BB35" s="130"/>
      <c r="BC35" s="130"/>
      <c r="BD35" s="128"/>
      <c r="BE35" s="72"/>
      <c r="BF35" s="130"/>
      <c r="BG35" s="72"/>
    </row>
    <row r="36" spans="2:59">
      <c r="B36" s="84"/>
      <c r="C36" s="84"/>
      <c r="D36" s="88"/>
      <c r="E36" s="84"/>
      <c r="F36" s="84"/>
      <c r="G36" s="84"/>
      <c r="H36" s="84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4"/>
      <c r="V36" s="84"/>
      <c r="W36" s="84"/>
      <c r="X36" s="84"/>
      <c r="Y36" s="84"/>
      <c r="Z36" s="84"/>
      <c r="AA36" s="84"/>
      <c r="AB36" s="88"/>
      <c r="AI36" s="133"/>
      <c r="AJ36" s="134"/>
      <c r="AU36" s="17"/>
    </row>
    <row r="38" spans="2:59">
      <c r="E38" s="27" t="s">
        <v>163</v>
      </c>
    </row>
    <row r="47" spans="2:59">
      <c r="AL47" s="133"/>
      <c r="AM47" s="133"/>
      <c r="AN47" s="133"/>
    </row>
    <row r="48" spans="2:59">
      <c r="AI48" s="133"/>
      <c r="AJ48" s="134"/>
    </row>
  </sheetData>
  <sheetProtection sheet="1" objects="1" scenarios="1"/>
  <mergeCells count="25">
    <mergeCell ref="H7:H8"/>
    <mergeCell ref="G7:G8"/>
    <mergeCell ref="AD10:AD12"/>
    <mergeCell ref="AH7:AH8"/>
    <mergeCell ref="Y8:Z8"/>
    <mergeCell ref="Y12:Z12"/>
    <mergeCell ref="U7:V7"/>
    <mergeCell ref="W7:X7"/>
    <mergeCell ref="Y7:Z7"/>
    <mergeCell ref="U8:V8"/>
    <mergeCell ref="U12:V12"/>
    <mergeCell ref="W8:X8"/>
    <mergeCell ref="W12:X12"/>
    <mergeCell ref="U11:V11"/>
    <mergeCell ref="W11:X11"/>
    <mergeCell ref="Y11:Z11"/>
    <mergeCell ref="J7:K7"/>
    <mergeCell ref="L7:M7"/>
    <mergeCell ref="N7:O7"/>
    <mergeCell ref="J10:K10"/>
    <mergeCell ref="J8:K8"/>
    <mergeCell ref="L8:M8"/>
    <mergeCell ref="N8:O8"/>
    <mergeCell ref="L10:M10"/>
    <mergeCell ref="N10:O10"/>
  </mergeCells>
  <pageMargins left="0.70866141732283472" right="0.82677165354330717" top="0.78740157480314965" bottom="2.3622047244094491" header="0.31496062992125984" footer="0.31496062992125984"/>
  <pageSetup paperSize="9" scale="33" orientation="landscape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8B130"/>
    <pageSetUpPr fitToPage="1"/>
  </sheetPr>
  <dimension ref="B2:AB56"/>
  <sheetViews>
    <sheetView showGridLines="0" zoomScale="55" zoomScaleNormal="55" workbookViewId="0">
      <selection activeCell="O25" sqref="O25"/>
    </sheetView>
  </sheetViews>
  <sheetFormatPr baseColWidth="10" defaultColWidth="11.42578125" defaultRowHeight="15"/>
  <cols>
    <col min="1" max="1" width="2.85546875" style="27" customWidth="1"/>
    <col min="2" max="2" width="3.140625" style="27" bestFit="1" customWidth="1"/>
    <col min="3" max="3" width="5.140625" style="136" bestFit="1" customWidth="1"/>
    <col min="4" max="4" width="10.85546875" style="27" bestFit="1" customWidth="1"/>
    <col min="5" max="5" width="1.140625" style="27" customWidth="1"/>
    <col min="6" max="6" width="13.85546875" style="27" customWidth="1"/>
    <col min="7" max="7" width="1.140625" style="17" customWidth="1"/>
    <col min="8" max="9" width="10.7109375" style="27" customWidth="1"/>
    <col min="10" max="10" width="1.140625" style="17" customWidth="1"/>
    <col min="11" max="11" width="10.7109375" style="27" customWidth="1"/>
    <col min="12" max="12" width="1.42578125" style="27" customWidth="1"/>
    <col min="13" max="13" width="10.7109375" style="27" customWidth="1"/>
    <col min="14" max="14" width="1.140625" style="27" customWidth="1"/>
    <col min="15" max="15" width="10.7109375" style="27" customWidth="1"/>
    <col min="16" max="16" width="1.140625" style="27" customWidth="1"/>
    <col min="17" max="17" width="10.7109375" style="27" customWidth="1"/>
    <col min="18" max="18" width="1.42578125" style="27" customWidth="1"/>
    <col min="19" max="19" width="10.7109375" style="27" customWidth="1"/>
    <col min="20" max="20" width="1.140625" style="27" customWidth="1"/>
    <col min="21" max="21" width="11" style="27" customWidth="1"/>
    <col min="22" max="22" width="1.42578125" style="27" customWidth="1"/>
    <col min="23" max="23" width="13" style="27" customWidth="1"/>
    <col min="24" max="24" width="1.42578125" style="27" customWidth="1"/>
    <col min="25" max="25" width="15.42578125" style="27" customWidth="1"/>
    <col min="26" max="26" width="1.42578125" style="27" customWidth="1"/>
    <col min="27" max="27" width="52.85546875" style="27" customWidth="1"/>
    <col min="28" max="16384" width="11.42578125" style="27"/>
  </cols>
  <sheetData>
    <row r="2" spans="2:27" ht="31.5">
      <c r="B2" s="135" t="s">
        <v>81</v>
      </c>
      <c r="I2" s="17"/>
      <c r="Y2" s="17"/>
    </row>
    <row r="3" spans="2:27" ht="7.5" customHeight="1">
      <c r="B3" s="137"/>
    </row>
    <row r="4" spans="2:27" ht="7.5" customHeight="1">
      <c r="B4" s="199"/>
      <c r="C4" s="200"/>
      <c r="D4" s="200"/>
      <c r="E4" s="200"/>
      <c r="F4" s="200"/>
      <c r="G4" s="200"/>
      <c r="H4" s="200"/>
      <c r="I4" s="200"/>
      <c r="J4" s="201">
        <f>-D20</f>
        <v>0</v>
      </c>
      <c r="K4" s="199"/>
      <c r="L4" s="199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AA4" s="202"/>
    </row>
    <row r="5" spans="2:27" ht="21" customHeight="1">
      <c r="B5" s="199"/>
      <c r="C5" s="199"/>
      <c r="D5" s="200"/>
      <c r="E5" s="200"/>
      <c r="F5" s="200"/>
      <c r="G5" s="200"/>
      <c r="H5" s="200"/>
      <c r="I5" s="200"/>
      <c r="J5" s="201"/>
      <c r="K5" s="199"/>
      <c r="L5" s="199"/>
      <c r="M5" s="202"/>
      <c r="N5" s="202"/>
      <c r="O5" s="202"/>
      <c r="P5" s="202"/>
      <c r="Q5" s="202"/>
      <c r="R5" s="202"/>
      <c r="S5" s="202"/>
      <c r="T5" s="202"/>
      <c r="U5" s="203" t="s">
        <v>82</v>
      </c>
      <c r="V5" s="204"/>
      <c r="W5" s="205">
        <f>-D20</f>
        <v>0</v>
      </c>
      <c r="X5" s="202"/>
      <c r="Y5" s="202"/>
      <c r="AA5" s="202"/>
    </row>
    <row r="6" spans="2:27" ht="17.100000000000001" customHeight="1">
      <c r="B6" s="199"/>
      <c r="C6" s="199"/>
      <c r="D6" s="200"/>
      <c r="E6" s="200"/>
      <c r="F6" s="200"/>
      <c r="G6" s="199"/>
      <c r="H6" s="199"/>
      <c r="I6" s="199"/>
      <c r="J6" s="199"/>
      <c r="K6" s="199"/>
      <c r="L6" s="199"/>
      <c r="M6" s="202"/>
      <c r="N6" s="202"/>
      <c r="O6" s="202"/>
      <c r="P6" s="202"/>
      <c r="Q6" s="202"/>
      <c r="R6" s="202"/>
      <c r="S6" s="202"/>
      <c r="T6" s="202"/>
      <c r="U6" s="203" t="s">
        <v>108</v>
      </c>
      <c r="V6" s="206"/>
      <c r="W6" s="207" t="e">
        <f>IRR(W20:W41)</f>
        <v>#NUM!</v>
      </c>
      <c r="X6" s="202"/>
      <c r="Y6" s="202"/>
      <c r="AA6" s="202"/>
    </row>
    <row r="7" spans="2:27" ht="17.100000000000001" customHeight="1">
      <c r="B7" s="199"/>
      <c r="C7" s="199"/>
      <c r="D7" s="200"/>
      <c r="E7" s="200"/>
      <c r="F7" s="200"/>
      <c r="G7" s="199"/>
      <c r="H7" s="199"/>
      <c r="I7" s="199"/>
      <c r="J7" s="199"/>
      <c r="K7" s="199"/>
      <c r="L7" s="199"/>
      <c r="M7" s="202"/>
      <c r="N7" s="202"/>
      <c r="O7" s="202"/>
      <c r="P7" s="202"/>
      <c r="Q7" s="202"/>
      <c r="R7" s="202"/>
      <c r="S7" s="202"/>
      <c r="T7" s="202"/>
      <c r="U7" s="203"/>
      <c r="V7" s="203"/>
      <c r="W7" s="252" t="e">
        <f>IF(W6&gt;='input data'!I9,'background data'!O7,'background data'!O6)</f>
        <v>#NUM!</v>
      </c>
      <c r="X7" s="202"/>
      <c r="Y7" s="202"/>
      <c r="AA7" s="202"/>
    </row>
    <row r="8" spans="2:27" ht="17.100000000000001" customHeight="1">
      <c r="B8" s="200"/>
      <c r="C8" s="208"/>
      <c r="D8" s="200"/>
      <c r="E8" s="200"/>
      <c r="F8" s="200"/>
      <c r="G8" s="200"/>
      <c r="H8" s="200"/>
      <c r="I8" s="200"/>
      <c r="J8" s="209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10" t="s">
        <v>83</v>
      </c>
      <c r="V8" s="206"/>
      <c r="W8" s="211">
        <f>IF(Y43&gt;=0,0,-Y43)</f>
        <v>0</v>
      </c>
      <c r="X8" s="202"/>
      <c r="Y8" s="199"/>
      <c r="AA8" s="202"/>
    </row>
    <row r="9" spans="2:27" ht="7.5" customHeight="1">
      <c r="B9" s="200"/>
      <c r="C9" s="208"/>
      <c r="D9" s="200"/>
      <c r="E9" s="200"/>
      <c r="F9" s="200"/>
      <c r="G9" s="200"/>
      <c r="H9" s="200"/>
      <c r="I9" s="200"/>
      <c r="J9" s="209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3"/>
      <c r="V9" s="206"/>
      <c r="W9" s="212"/>
      <c r="X9" s="202"/>
      <c r="Y9" s="202"/>
      <c r="AA9" s="202"/>
    </row>
    <row r="10" spans="2:27" ht="17.100000000000001" hidden="1" customHeight="1">
      <c r="B10" s="200"/>
      <c r="C10" s="208"/>
      <c r="D10" s="200"/>
      <c r="E10" s="200"/>
      <c r="F10" s="200"/>
      <c r="G10" s="200"/>
      <c r="H10" s="200"/>
      <c r="I10" s="200"/>
      <c r="J10" s="209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13" t="s">
        <v>18</v>
      </c>
      <c r="V10" s="206"/>
      <c r="W10" s="214" t="e">
        <f>W8-Trassenförderung</f>
        <v>#NAME?</v>
      </c>
      <c r="X10" s="202"/>
      <c r="Y10" s="202"/>
      <c r="AA10" s="202"/>
    </row>
    <row r="11" spans="2:27" ht="8.25" customHeight="1">
      <c r="B11" s="200"/>
      <c r="C11" s="208"/>
      <c r="D11" s="200"/>
      <c r="E11" s="200"/>
      <c r="F11" s="200"/>
      <c r="G11" s="200"/>
      <c r="H11" s="200"/>
      <c r="I11" s="200"/>
      <c r="J11" s="209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15"/>
      <c r="V11" s="202"/>
      <c r="W11" s="202"/>
      <c r="X11" s="202"/>
      <c r="Y11" s="202"/>
      <c r="AA11" s="202"/>
    </row>
    <row r="13" spans="2:27" ht="20.25" customHeight="1">
      <c r="E13" s="138"/>
      <c r="F13" s="228" t="s">
        <v>23</v>
      </c>
      <c r="G13" s="228"/>
      <c r="H13" s="228"/>
      <c r="I13" s="228"/>
      <c r="J13" s="228"/>
      <c r="K13" s="228"/>
      <c r="L13" s="70"/>
      <c r="M13" s="228" t="s">
        <v>84</v>
      </c>
      <c r="N13" s="228"/>
      <c r="O13" s="232"/>
      <c r="P13" s="232"/>
      <c r="Q13" s="232"/>
      <c r="R13" s="139"/>
      <c r="S13" s="228" t="s">
        <v>85</v>
      </c>
      <c r="T13" s="232"/>
      <c r="U13" s="232"/>
      <c r="V13" s="140"/>
      <c r="W13" s="228" t="s">
        <v>86</v>
      </c>
      <c r="X13" s="140"/>
      <c r="Y13" s="240" t="s">
        <v>87</v>
      </c>
      <c r="AA13" s="70" t="s">
        <v>95</v>
      </c>
    </row>
    <row r="14" spans="2:27" ht="6" customHeight="1">
      <c r="K14" s="231"/>
      <c r="Q14" s="231"/>
      <c r="U14" s="231"/>
      <c r="W14" s="231"/>
      <c r="Y14" s="241"/>
    </row>
    <row r="15" spans="2:27" ht="30" customHeight="1">
      <c r="C15" s="141" t="s">
        <v>88</v>
      </c>
      <c r="D15" s="97" t="s">
        <v>82</v>
      </c>
      <c r="F15" s="90" t="s">
        <v>89</v>
      </c>
      <c r="G15" s="89"/>
      <c r="H15" s="97" t="s">
        <v>52</v>
      </c>
      <c r="I15" s="225"/>
      <c r="J15" s="142"/>
      <c r="K15" s="229" t="s">
        <v>91</v>
      </c>
      <c r="L15" s="143"/>
      <c r="M15" s="226" t="s">
        <v>92</v>
      </c>
      <c r="N15" s="226"/>
      <c r="O15" s="227"/>
      <c r="P15" s="75"/>
      <c r="Q15" s="233" t="s">
        <v>91</v>
      </c>
      <c r="R15" s="75"/>
      <c r="S15" s="222"/>
      <c r="T15" s="75"/>
      <c r="U15" s="234" t="s">
        <v>91</v>
      </c>
      <c r="V15" s="16"/>
      <c r="W15" s="242" t="s">
        <v>91</v>
      </c>
      <c r="Y15" s="244" t="s">
        <v>94</v>
      </c>
    </row>
    <row r="16" spans="2:27" ht="30" customHeight="1">
      <c r="C16" s="141"/>
      <c r="D16" s="301"/>
      <c r="F16" s="92"/>
      <c r="G16" s="89"/>
      <c r="H16" s="217" t="s">
        <v>90</v>
      </c>
      <c r="I16" s="217" t="s">
        <v>21</v>
      </c>
      <c r="J16" s="144"/>
      <c r="K16" s="230"/>
      <c r="L16" s="143"/>
      <c r="M16" s="219" t="s">
        <v>93</v>
      </c>
      <c r="N16" s="102"/>
      <c r="O16" s="96" t="s">
        <v>73</v>
      </c>
      <c r="P16" s="75"/>
      <c r="Q16" s="231"/>
      <c r="R16" s="75"/>
      <c r="S16" s="223"/>
      <c r="T16" s="75"/>
      <c r="U16" s="233"/>
      <c r="V16" s="16"/>
      <c r="W16" s="243"/>
      <c r="Y16" s="245"/>
      <c r="AA16" s="249"/>
    </row>
    <row r="17" spans="2:28" s="145" customFormat="1" ht="51.75" customHeight="1">
      <c r="C17" s="146"/>
      <c r="D17" s="301"/>
      <c r="F17" s="216"/>
      <c r="G17" s="147"/>
      <c r="H17" s="218"/>
      <c r="I17" s="238"/>
      <c r="J17" s="148"/>
      <c r="K17" s="230"/>
      <c r="L17" s="143"/>
      <c r="M17" s="220"/>
      <c r="N17" s="149"/>
      <c r="O17" s="221"/>
      <c r="P17" s="150"/>
      <c r="Q17" s="231"/>
      <c r="R17" s="150"/>
      <c r="S17" s="224"/>
      <c r="T17" s="150"/>
      <c r="U17" s="235"/>
      <c r="V17" s="151"/>
      <c r="W17" s="243"/>
      <c r="X17" s="152"/>
      <c r="Y17" s="246"/>
    </row>
    <row r="18" spans="2:28" s="17" customFormat="1">
      <c r="C18" s="102"/>
      <c r="D18" s="94" t="s">
        <v>1</v>
      </c>
      <c r="F18" s="153" t="s">
        <v>1</v>
      </c>
      <c r="G18" s="153"/>
      <c r="H18" s="153" t="s">
        <v>1</v>
      </c>
      <c r="I18" s="153" t="s">
        <v>1</v>
      </c>
      <c r="J18" s="153"/>
      <c r="K18" s="153" t="s">
        <v>1</v>
      </c>
      <c r="M18" s="154" t="s">
        <v>1</v>
      </c>
      <c r="N18" s="154"/>
      <c r="O18" s="154" t="s">
        <v>1</v>
      </c>
      <c r="P18" s="154"/>
      <c r="Q18" s="154" t="s">
        <v>1</v>
      </c>
      <c r="R18" s="154"/>
      <c r="S18" s="154" t="s">
        <v>0</v>
      </c>
      <c r="T18" s="154"/>
      <c r="U18" s="154" t="s">
        <v>0</v>
      </c>
      <c r="W18" s="154" t="s">
        <v>0</v>
      </c>
      <c r="Y18" s="154" t="s">
        <v>0</v>
      </c>
    </row>
    <row r="19" spans="2:28" s="17" customFormat="1" ht="6" customHeight="1">
      <c r="C19" s="102"/>
      <c r="D19" s="94"/>
      <c r="F19" s="153"/>
      <c r="G19" s="153"/>
      <c r="H19" s="153"/>
      <c r="I19" s="153"/>
      <c r="J19" s="153"/>
      <c r="K19" s="153"/>
      <c r="M19" s="154"/>
      <c r="N19" s="154"/>
      <c r="O19" s="154"/>
      <c r="P19" s="154"/>
      <c r="Q19" s="154"/>
      <c r="R19" s="154"/>
      <c r="U19" s="154"/>
      <c r="W19" s="154"/>
      <c r="Y19" s="154"/>
    </row>
    <row r="20" spans="2:28" s="17" customFormat="1" ht="18.75" customHeight="1">
      <c r="B20" s="17">
        <v>0</v>
      </c>
      <c r="C20" s="102"/>
      <c r="D20" s="155">
        <f>-'input data'!I7</f>
        <v>0</v>
      </c>
      <c r="F20" s="88"/>
      <c r="G20" s="88"/>
      <c r="H20" s="88"/>
      <c r="I20" s="88"/>
      <c r="J20" s="88"/>
      <c r="K20" s="88"/>
      <c r="O20" s="156"/>
      <c r="P20" s="156"/>
      <c r="Q20" s="156"/>
      <c r="R20" s="156"/>
      <c r="W20" s="130">
        <f>D20</f>
        <v>0</v>
      </c>
      <c r="Y20" s="155">
        <f>D20</f>
        <v>0</v>
      </c>
    </row>
    <row r="21" spans="2:28" s="17" customFormat="1" ht="6" customHeight="1">
      <c r="C21" s="102"/>
      <c r="D21" s="155"/>
      <c r="F21" s="88"/>
      <c r="G21" s="88"/>
      <c r="H21" s="88"/>
      <c r="I21" s="88"/>
      <c r="J21" s="88"/>
      <c r="K21" s="88"/>
      <c r="O21" s="156"/>
      <c r="P21" s="156"/>
      <c r="Q21" s="156"/>
      <c r="R21" s="156"/>
      <c r="Y21" s="88"/>
    </row>
    <row r="22" spans="2:28">
      <c r="B22" s="27">
        <v>1</v>
      </c>
      <c r="C22" s="141">
        <f>'input data'!C53</f>
        <v>0</v>
      </c>
      <c r="D22" s="157"/>
      <c r="E22" s="158"/>
      <c r="F22" s="237">
        <f>-'add. calc.'!AD16</f>
        <v>0</v>
      </c>
      <c r="G22" s="159"/>
      <c r="H22" s="237">
        <f>-'add. calc.'!AF16</f>
        <v>0</v>
      </c>
      <c r="I22" s="237">
        <f>-'add. calc.'!AA16</f>
        <v>0</v>
      </c>
      <c r="J22" s="159"/>
      <c r="K22" s="236">
        <f>SUM(F22,H22,I22)</f>
        <v>0</v>
      </c>
      <c r="L22" s="159"/>
      <c r="M22" s="237">
        <f>'add. calc.'!AJ16</f>
        <v>0</v>
      </c>
      <c r="N22" s="158"/>
      <c r="O22" s="237">
        <f>'add. calc.'!AP16</f>
        <v>0</v>
      </c>
      <c r="P22" s="158"/>
      <c r="Q22" s="236">
        <f>M22+O22</f>
        <v>0</v>
      </c>
      <c r="R22" s="158"/>
      <c r="S22" s="239"/>
      <c r="T22" s="159"/>
      <c r="U22" s="236">
        <f>S22</f>
        <v>0</v>
      </c>
      <c r="V22" s="159"/>
      <c r="W22" s="236">
        <f>K22+Q22+U22</f>
        <v>0</v>
      </c>
      <c r="X22" s="158"/>
      <c r="Y22" s="237">
        <f t="shared" ref="Y22:Y40" si="0">W22/(1+discount_rate)^$B22</f>
        <v>0</v>
      </c>
      <c r="AA22" s="27" t="s">
        <v>178</v>
      </c>
      <c r="AB22" s="160"/>
    </row>
    <row r="23" spans="2:28">
      <c r="B23" s="27">
        <v>2</v>
      </c>
      <c r="C23" s="141">
        <f>'input data'!C54</f>
        <v>1</v>
      </c>
      <c r="D23" s="157"/>
      <c r="E23" s="158"/>
      <c r="F23" s="237">
        <f>-'add. calc.'!AD17</f>
        <v>0</v>
      </c>
      <c r="G23" s="159"/>
      <c r="H23" s="237">
        <f>-'add. calc.'!AF17</f>
        <v>0</v>
      </c>
      <c r="I23" s="237">
        <f>-'add. calc.'!AA17</f>
        <v>0</v>
      </c>
      <c r="J23" s="159"/>
      <c r="K23" s="236">
        <f t="shared" ref="K23:K41" si="1">SUM(F23,H23,I23)</f>
        <v>0</v>
      </c>
      <c r="L23" s="159"/>
      <c r="M23" s="237">
        <f>'add. calc.'!AJ17</f>
        <v>0</v>
      </c>
      <c r="N23" s="158"/>
      <c r="O23" s="237">
        <f>'add. calc.'!AP17</f>
        <v>0</v>
      </c>
      <c r="P23" s="158"/>
      <c r="Q23" s="236">
        <f t="shared" ref="Q23:Q41" si="2">M23+O23</f>
        <v>0</v>
      </c>
      <c r="R23" s="158"/>
      <c r="S23" s="239"/>
      <c r="T23" s="159"/>
      <c r="U23" s="236">
        <f t="shared" ref="U23:U41" si="3">S23</f>
        <v>0</v>
      </c>
      <c r="V23" s="159"/>
      <c r="W23" s="236">
        <f t="shared" ref="W23:W41" si="4">K23+Q23+U23</f>
        <v>0</v>
      </c>
      <c r="X23" s="158"/>
      <c r="Y23" s="237">
        <f t="shared" si="0"/>
        <v>0</v>
      </c>
      <c r="AB23" s="160"/>
    </row>
    <row r="24" spans="2:28">
      <c r="B24" s="27">
        <v>3</v>
      </c>
      <c r="C24" s="141">
        <f>'input data'!C55</f>
        <v>2</v>
      </c>
      <c r="D24" s="157"/>
      <c r="E24" s="158"/>
      <c r="F24" s="237">
        <f>-'add. calc.'!AD18</f>
        <v>0</v>
      </c>
      <c r="G24" s="159"/>
      <c r="H24" s="237">
        <f>-'add. calc.'!AF18</f>
        <v>0</v>
      </c>
      <c r="I24" s="237">
        <f>-'add. calc.'!AA18</f>
        <v>0</v>
      </c>
      <c r="J24" s="159"/>
      <c r="K24" s="236">
        <f t="shared" si="1"/>
        <v>0</v>
      </c>
      <c r="L24" s="159"/>
      <c r="M24" s="237">
        <f>'add. calc.'!AJ18</f>
        <v>0</v>
      </c>
      <c r="N24" s="158"/>
      <c r="O24" s="237">
        <f>'add. calc.'!AP18</f>
        <v>0</v>
      </c>
      <c r="P24" s="158"/>
      <c r="Q24" s="236">
        <f t="shared" si="2"/>
        <v>0</v>
      </c>
      <c r="R24" s="158"/>
      <c r="S24" s="239"/>
      <c r="T24" s="159"/>
      <c r="U24" s="236">
        <f t="shared" si="3"/>
        <v>0</v>
      </c>
      <c r="V24" s="159"/>
      <c r="W24" s="236">
        <f t="shared" si="4"/>
        <v>0</v>
      </c>
      <c r="X24" s="158"/>
      <c r="Y24" s="237">
        <f t="shared" si="0"/>
        <v>0</v>
      </c>
      <c r="AB24" s="160"/>
    </row>
    <row r="25" spans="2:28">
      <c r="B25" s="27">
        <v>4</v>
      </c>
      <c r="C25" s="141">
        <f>'input data'!C56</f>
        <v>3</v>
      </c>
      <c r="D25" s="157"/>
      <c r="E25" s="158"/>
      <c r="F25" s="237">
        <f>-'add. calc.'!AD19</f>
        <v>0</v>
      </c>
      <c r="G25" s="159"/>
      <c r="H25" s="237">
        <f>-'add. calc.'!AF19</f>
        <v>0</v>
      </c>
      <c r="I25" s="237">
        <f>-'add. calc.'!AA19</f>
        <v>0</v>
      </c>
      <c r="J25" s="159"/>
      <c r="K25" s="236">
        <f t="shared" si="1"/>
        <v>0</v>
      </c>
      <c r="L25" s="159"/>
      <c r="M25" s="237">
        <f>'add. calc.'!AJ19</f>
        <v>0</v>
      </c>
      <c r="N25" s="158"/>
      <c r="O25" s="237">
        <f>'add. calc.'!AP19</f>
        <v>0</v>
      </c>
      <c r="P25" s="158"/>
      <c r="Q25" s="236">
        <f t="shared" si="2"/>
        <v>0</v>
      </c>
      <c r="R25" s="158"/>
      <c r="S25" s="239"/>
      <c r="T25" s="159"/>
      <c r="U25" s="236">
        <f t="shared" si="3"/>
        <v>0</v>
      </c>
      <c r="V25" s="159"/>
      <c r="W25" s="236">
        <f t="shared" si="4"/>
        <v>0</v>
      </c>
      <c r="X25" s="158"/>
      <c r="Y25" s="237">
        <f t="shared" si="0"/>
        <v>0</v>
      </c>
      <c r="AB25" s="160"/>
    </row>
    <row r="26" spans="2:28">
      <c r="B26" s="27">
        <v>5</v>
      </c>
      <c r="C26" s="141">
        <f>'input data'!C57</f>
        <v>4</v>
      </c>
      <c r="D26" s="157"/>
      <c r="E26" s="158"/>
      <c r="F26" s="237">
        <f>-'add. calc.'!AD20</f>
        <v>0</v>
      </c>
      <c r="G26" s="159"/>
      <c r="H26" s="237">
        <f>-'add. calc.'!AF20</f>
        <v>0</v>
      </c>
      <c r="I26" s="237">
        <f>-'add. calc.'!AA20</f>
        <v>0</v>
      </c>
      <c r="J26" s="159"/>
      <c r="K26" s="236">
        <f t="shared" si="1"/>
        <v>0</v>
      </c>
      <c r="L26" s="159"/>
      <c r="M26" s="237">
        <f>'add. calc.'!AJ20</f>
        <v>0</v>
      </c>
      <c r="N26" s="158"/>
      <c r="O26" s="237">
        <f>'add. calc.'!AP20</f>
        <v>0</v>
      </c>
      <c r="P26" s="158"/>
      <c r="Q26" s="236">
        <f t="shared" si="2"/>
        <v>0</v>
      </c>
      <c r="R26" s="158"/>
      <c r="S26" s="239"/>
      <c r="T26" s="159"/>
      <c r="U26" s="236">
        <f t="shared" si="3"/>
        <v>0</v>
      </c>
      <c r="V26" s="159"/>
      <c r="W26" s="236">
        <f t="shared" si="4"/>
        <v>0</v>
      </c>
      <c r="X26" s="158"/>
      <c r="Y26" s="237">
        <f t="shared" si="0"/>
        <v>0</v>
      </c>
      <c r="AA26" s="172" t="e">
        <f>IRR(W20:W41)</f>
        <v>#NUM!</v>
      </c>
      <c r="AB26" s="160"/>
    </row>
    <row r="27" spans="2:28">
      <c r="B27" s="27">
        <v>6</v>
      </c>
      <c r="C27" s="141">
        <f>'input data'!C58</f>
        <v>5</v>
      </c>
      <c r="D27" s="157"/>
      <c r="E27" s="158"/>
      <c r="F27" s="237">
        <f>-'add. calc.'!AD21</f>
        <v>0</v>
      </c>
      <c r="G27" s="159"/>
      <c r="H27" s="237">
        <f>-'add. calc.'!AF21</f>
        <v>0</v>
      </c>
      <c r="I27" s="237">
        <f>-'add. calc.'!AA21</f>
        <v>0</v>
      </c>
      <c r="J27" s="159"/>
      <c r="K27" s="236">
        <f t="shared" si="1"/>
        <v>0</v>
      </c>
      <c r="L27" s="159"/>
      <c r="M27" s="237">
        <f>'add. calc.'!AJ21</f>
        <v>0</v>
      </c>
      <c r="N27" s="158"/>
      <c r="O27" s="237">
        <f>'add. calc.'!AP21</f>
        <v>0</v>
      </c>
      <c r="P27" s="158"/>
      <c r="Q27" s="236">
        <f t="shared" si="2"/>
        <v>0</v>
      </c>
      <c r="R27" s="158"/>
      <c r="S27" s="239"/>
      <c r="T27" s="159"/>
      <c r="U27" s="236">
        <f t="shared" si="3"/>
        <v>0</v>
      </c>
      <c r="V27" s="159"/>
      <c r="W27" s="236">
        <f t="shared" si="4"/>
        <v>0</v>
      </c>
      <c r="X27" s="158"/>
      <c r="Y27" s="237">
        <f t="shared" si="0"/>
        <v>0</v>
      </c>
      <c r="AB27" s="160"/>
    </row>
    <row r="28" spans="2:28">
      <c r="B28" s="27">
        <v>7</v>
      </c>
      <c r="C28" s="141">
        <f>'input data'!C59</f>
        <v>6</v>
      </c>
      <c r="D28" s="157"/>
      <c r="E28" s="158"/>
      <c r="F28" s="237">
        <f>-'add. calc.'!AD22</f>
        <v>0</v>
      </c>
      <c r="G28" s="159"/>
      <c r="H28" s="237">
        <f>-'add. calc.'!AF22</f>
        <v>0</v>
      </c>
      <c r="I28" s="237">
        <f>-'add. calc.'!AA22</f>
        <v>0</v>
      </c>
      <c r="J28" s="159"/>
      <c r="K28" s="236">
        <f t="shared" si="1"/>
        <v>0</v>
      </c>
      <c r="L28" s="159"/>
      <c r="M28" s="237">
        <f>'add. calc.'!AJ22</f>
        <v>0</v>
      </c>
      <c r="N28" s="158"/>
      <c r="O28" s="237">
        <f>'add. calc.'!AP22</f>
        <v>0</v>
      </c>
      <c r="P28" s="158"/>
      <c r="Q28" s="236">
        <f t="shared" si="2"/>
        <v>0</v>
      </c>
      <c r="R28" s="158"/>
      <c r="S28" s="239"/>
      <c r="T28" s="158"/>
      <c r="U28" s="236">
        <f t="shared" si="3"/>
        <v>0</v>
      </c>
      <c r="V28" s="159"/>
      <c r="W28" s="236">
        <f t="shared" si="4"/>
        <v>0</v>
      </c>
      <c r="X28" s="158"/>
      <c r="Y28" s="237">
        <f t="shared" si="0"/>
        <v>0</v>
      </c>
      <c r="AB28" s="160"/>
    </row>
    <row r="29" spans="2:28">
      <c r="B29" s="27">
        <v>8</v>
      </c>
      <c r="C29" s="141">
        <f>'input data'!C60</f>
        <v>7</v>
      </c>
      <c r="D29" s="157"/>
      <c r="E29" s="158"/>
      <c r="F29" s="237">
        <f>-'add. calc.'!AD23</f>
        <v>0</v>
      </c>
      <c r="G29" s="159"/>
      <c r="H29" s="237">
        <f>-'add. calc.'!AF23</f>
        <v>0</v>
      </c>
      <c r="I29" s="237">
        <f>-'add. calc.'!AA23</f>
        <v>0</v>
      </c>
      <c r="J29" s="159"/>
      <c r="K29" s="236">
        <f t="shared" si="1"/>
        <v>0</v>
      </c>
      <c r="L29" s="159"/>
      <c r="M29" s="237">
        <f>'add. calc.'!AJ23</f>
        <v>0</v>
      </c>
      <c r="N29" s="158"/>
      <c r="O29" s="237">
        <f>'add. calc.'!AP23</f>
        <v>0</v>
      </c>
      <c r="P29" s="158"/>
      <c r="Q29" s="236">
        <f t="shared" si="2"/>
        <v>0</v>
      </c>
      <c r="R29" s="158"/>
      <c r="S29" s="239"/>
      <c r="T29" s="158"/>
      <c r="U29" s="236">
        <f t="shared" si="3"/>
        <v>0</v>
      </c>
      <c r="V29" s="159"/>
      <c r="W29" s="236">
        <f t="shared" si="4"/>
        <v>0</v>
      </c>
      <c r="X29" s="158"/>
      <c r="Y29" s="237">
        <f t="shared" si="0"/>
        <v>0</v>
      </c>
      <c r="AB29" s="160"/>
    </row>
    <row r="30" spans="2:28">
      <c r="B30" s="27">
        <v>9</v>
      </c>
      <c r="C30" s="141">
        <f>'input data'!C61</f>
        <v>8</v>
      </c>
      <c r="D30" s="157"/>
      <c r="E30" s="158"/>
      <c r="F30" s="237">
        <f>-'add. calc.'!AD24</f>
        <v>0</v>
      </c>
      <c r="G30" s="159"/>
      <c r="H30" s="237">
        <f>-'add. calc.'!AF24</f>
        <v>0</v>
      </c>
      <c r="I30" s="237">
        <f>-'add. calc.'!AA24</f>
        <v>0</v>
      </c>
      <c r="J30" s="159"/>
      <c r="K30" s="236">
        <f t="shared" si="1"/>
        <v>0</v>
      </c>
      <c r="L30" s="159"/>
      <c r="M30" s="237">
        <f>'add. calc.'!AJ24</f>
        <v>0</v>
      </c>
      <c r="N30" s="158"/>
      <c r="O30" s="237">
        <f>'add. calc.'!AP24</f>
        <v>0</v>
      </c>
      <c r="P30" s="158"/>
      <c r="Q30" s="236">
        <f t="shared" si="2"/>
        <v>0</v>
      </c>
      <c r="R30" s="158"/>
      <c r="S30" s="239"/>
      <c r="T30" s="158"/>
      <c r="U30" s="236">
        <f t="shared" si="3"/>
        <v>0</v>
      </c>
      <c r="V30" s="159"/>
      <c r="W30" s="236">
        <f t="shared" si="4"/>
        <v>0</v>
      </c>
      <c r="X30" s="158"/>
      <c r="Y30" s="237">
        <f t="shared" si="0"/>
        <v>0</v>
      </c>
      <c r="AB30" s="160"/>
    </row>
    <row r="31" spans="2:28">
      <c r="B31" s="27">
        <v>10</v>
      </c>
      <c r="C31" s="141">
        <f>'input data'!C62</f>
        <v>9</v>
      </c>
      <c r="D31" s="157"/>
      <c r="E31" s="158"/>
      <c r="F31" s="237">
        <f>-'add. calc.'!AD25</f>
        <v>0</v>
      </c>
      <c r="G31" s="159"/>
      <c r="H31" s="237">
        <f>-'add. calc.'!AF25</f>
        <v>0</v>
      </c>
      <c r="I31" s="237">
        <f>-'add. calc.'!AA25</f>
        <v>0</v>
      </c>
      <c r="J31" s="159"/>
      <c r="K31" s="236">
        <f t="shared" si="1"/>
        <v>0</v>
      </c>
      <c r="L31" s="159"/>
      <c r="M31" s="237">
        <f>'add. calc.'!AJ25</f>
        <v>0</v>
      </c>
      <c r="N31" s="158"/>
      <c r="O31" s="237">
        <f>'add. calc.'!AP25</f>
        <v>0</v>
      </c>
      <c r="P31" s="158"/>
      <c r="Q31" s="236">
        <f t="shared" si="2"/>
        <v>0</v>
      </c>
      <c r="R31" s="158"/>
      <c r="S31" s="239"/>
      <c r="T31" s="158"/>
      <c r="U31" s="236">
        <f t="shared" si="3"/>
        <v>0</v>
      </c>
      <c r="V31" s="159"/>
      <c r="W31" s="236">
        <f t="shared" si="4"/>
        <v>0</v>
      </c>
      <c r="X31" s="158"/>
      <c r="Y31" s="237">
        <f t="shared" si="0"/>
        <v>0</v>
      </c>
      <c r="AB31" s="160"/>
    </row>
    <row r="32" spans="2:28">
      <c r="B32" s="27">
        <v>11</v>
      </c>
      <c r="C32" s="141">
        <f>'input data'!C63</f>
        <v>10</v>
      </c>
      <c r="D32" s="157"/>
      <c r="E32" s="158"/>
      <c r="F32" s="237">
        <f>-'add. calc.'!AD26</f>
        <v>0</v>
      </c>
      <c r="G32" s="159"/>
      <c r="H32" s="237">
        <f>-'add. calc.'!AF26</f>
        <v>0</v>
      </c>
      <c r="I32" s="237">
        <f>-'add. calc.'!AA26</f>
        <v>0</v>
      </c>
      <c r="J32" s="159"/>
      <c r="K32" s="236">
        <f t="shared" si="1"/>
        <v>0</v>
      </c>
      <c r="L32" s="159"/>
      <c r="M32" s="237">
        <f>'add. calc.'!AJ26</f>
        <v>0</v>
      </c>
      <c r="N32" s="158"/>
      <c r="O32" s="237">
        <f>'add. calc.'!AP26</f>
        <v>0</v>
      </c>
      <c r="P32" s="158"/>
      <c r="Q32" s="236">
        <f t="shared" si="2"/>
        <v>0</v>
      </c>
      <c r="R32" s="158"/>
      <c r="S32" s="239"/>
      <c r="T32" s="158"/>
      <c r="U32" s="236">
        <f t="shared" si="3"/>
        <v>0</v>
      </c>
      <c r="V32" s="159"/>
      <c r="W32" s="236">
        <f t="shared" si="4"/>
        <v>0</v>
      </c>
      <c r="X32" s="158"/>
      <c r="Y32" s="237">
        <f t="shared" si="0"/>
        <v>0</v>
      </c>
      <c r="AB32" s="160"/>
    </row>
    <row r="33" spans="2:28">
      <c r="B33" s="27">
        <v>12</v>
      </c>
      <c r="C33" s="141">
        <f>'input data'!C64</f>
        <v>11</v>
      </c>
      <c r="D33" s="157"/>
      <c r="E33" s="158"/>
      <c r="F33" s="237">
        <f>-'add. calc.'!AD27</f>
        <v>0</v>
      </c>
      <c r="G33" s="159"/>
      <c r="H33" s="237">
        <f>-'add. calc.'!AF27</f>
        <v>0</v>
      </c>
      <c r="I33" s="237">
        <f>-'add. calc.'!AA27</f>
        <v>0</v>
      </c>
      <c r="J33" s="159"/>
      <c r="K33" s="236">
        <f t="shared" si="1"/>
        <v>0</v>
      </c>
      <c r="L33" s="159"/>
      <c r="M33" s="237">
        <f>'add. calc.'!AJ27</f>
        <v>0</v>
      </c>
      <c r="N33" s="158"/>
      <c r="O33" s="237">
        <f>'add. calc.'!AP27</f>
        <v>0</v>
      </c>
      <c r="P33" s="158"/>
      <c r="Q33" s="236">
        <f t="shared" si="2"/>
        <v>0</v>
      </c>
      <c r="R33" s="158"/>
      <c r="S33" s="239"/>
      <c r="T33" s="158"/>
      <c r="U33" s="236">
        <f t="shared" si="3"/>
        <v>0</v>
      </c>
      <c r="V33" s="159"/>
      <c r="W33" s="236">
        <f t="shared" si="4"/>
        <v>0</v>
      </c>
      <c r="X33" s="158"/>
      <c r="Y33" s="237">
        <f t="shared" si="0"/>
        <v>0</v>
      </c>
      <c r="AB33" s="160"/>
    </row>
    <row r="34" spans="2:28">
      <c r="B34" s="27">
        <v>13</v>
      </c>
      <c r="C34" s="141">
        <f>'input data'!C65</f>
        <v>12</v>
      </c>
      <c r="D34" s="157"/>
      <c r="E34" s="158"/>
      <c r="F34" s="237">
        <f>-'add. calc.'!AD28</f>
        <v>0</v>
      </c>
      <c r="G34" s="159"/>
      <c r="H34" s="237">
        <f>-'add. calc.'!AF28</f>
        <v>0</v>
      </c>
      <c r="I34" s="237">
        <f>-'add. calc.'!AA28</f>
        <v>0</v>
      </c>
      <c r="J34" s="159"/>
      <c r="K34" s="236">
        <f t="shared" si="1"/>
        <v>0</v>
      </c>
      <c r="L34" s="159"/>
      <c r="M34" s="237">
        <f>'add. calc.'!AJ28</f>
        <v>0</v>
      </c>
      <c r="N34" s="158"/>
      <c r="O34" s="237">
        <f>'add. calc.'!AP28</f>
        <v>0</v>
      </c>
      <c r="P34" s="158"/>
      <c r="Q34" s="236">
        <f t="shared" si="2"/>
        <v>0</v>
      </c>
      <c r="R34" s="158"/>
      <c r="S34" s="239"/>
      <c r="T34" s="158"/>
      <c r="U34" s="236">
        <f t="shared" si="3"/>
        <v>0</v>
      </c>
      <c r="V34" s="159"/>
      <c r="W34" s="236">
        <f t="shared" si="4"/>
        <v>0</v>
      </c>
      <c r="X34" s="158"/>
      <c r="Y34" s="237">
        <f t="shared" si="0"/>
        <v>0</v>
      </c>
      <c r="AB34" s="160"/>
    </row>
    <row r="35" spans="2:28">
      <c r="B35" s="27">
        <v>14</v>
      </c>
      <c r="C35" s="141">
        <f>'input data'!C66</f>
        <v>13</v>
      </c>
      <c r="D35" s="157"/>
      <c r="E35" s="158"/>
      <c r="F35" s="237">
        <f>-'add. calc.'!AD29</f>
        <v>0</v>
      </c>
      <c r="G35" s="159"/>
      <c r="H35" s="237">
        <f>-'add. calc.'!AF29</f>
        <v>0</v>
      </c>
      <c r="I35" s="237">
        <f>-'add. calc.'!AA29</f>
        <v>0</v>
      </c>
      <c r="J35" s="159"/>
      <c r="K35" s="236">
        <f t="shared" si="1"/>
        <v>0</v>
      </c>
      <c r="L35" s="159"/>
      <c r="M35" s="237">
        <f>'add. calc.'!AJ29</f>
        <v>0</v>
      </c>
      <c r="N35" s="158"/>
      <c r="O35" s="237">
        <f>'add. calc.'!AP29</f>
        <v>0</v>
      </c>
      <c r="P35" s="158"/>
      <c r="Q35" s="236">
        <f t="shared" si="2"/>
        <v>0</v>
      </c>
      <c r="R35" s="158"/>
      <c r="S35" s="239"/>
      <c r="T35" s="158"/>
      <c r="U35" s="236">
        <f t="shared" si="3"/>
        <v>0</v>
      </c>
      <c r="V35" s="159"/>
      <c r="W35" s="236">
        <f t="shared" si="4"/>
        <v>0</v>
      </c>
      <c r="X35" s="158"/>
      <c r="Y35" s="237">
        <f t="shared" si="0"/>
        <v>0</v>
      </c>
      <c r="AB35" s="160"/>
    </row>
    <row r="36" spans="2:28">
      <c r="B36" s="27">
        <v>15</v>
      </c>
      <c r="C36" s="141">
        <f>'input data'!C67</f>
        <v>14</v>
      </c>
      <c r="D36" s="157"/>
      <c r="E36" s="158"/>
      <c r="F36" s="237">
        <f>-'add. calc.'!AD30</f>
        <v>0</v>
      </c>
      <c r="G36" s="159"/>
      <c r="H36" s="237">
        <f>-'add. calc.'!AF30</f>
        <v>0</v>
      </c>
      <c r="I36" s="237">
        <f>-'add. calc.'!AA30</f>
        <v>0</v>
      </c>
      <c r="J36" s="159"/>
      <c r="K36" s="236">
        <f t="shared" si="1"/>
        <v>0</v>
      </c>
      <c r="L36" s="159"/>
      <c r="M36" s="237">
        <f>'add. calc.'!AJ30</f>
        <v>0</v>
      </c>
      <c r="N36" s="158"/>
      <c r="O36" s="237">
        <f>'add. calc.'!AP30</f>
        <v>0</v>
      </c>
      <c r="P36" s="158"/>
      <c r="Q36" s="236">
        <f t="shared" si="2"/>
        <v>0</v>
      </c>
      <c r="R36" s="158"/>
      <c r="S36" s="239"/>
      <c r="T36" s="158"/>
      <c r="U36" s="236">
        <f t="shared" si="3"/>
        <v>0</v>
      </c>
      <c r="V36" s="159"/>
      <c r="W36" s="236">
        <f t="shared" si="4"/>
        <v>0</v>
      </c>
      <c r="X36" s="158"/>
      <c r="Y36" s="237">
        <f t="shared" si="0"/>
        <v>0</v>
      </c>
      <c r="AB36" s="160"/>
    </row>
    <row r="37" spans="2:28">
      <c r="B37" s="27">
        <v>16</v>
      </c>
      <c r="C37" s="141">
        <f>'input data'!C68</f>
        <v>15</v>
      </c>
      <c r="D37" s="157"/>
      <c r="E37" s="158"/>
      <c r="F37" s="237">
        <f>-'add. calc.'!AD31</f>
        <v>0</v>
      </c>
      <c r="G37" s="159"/>
      <c r="H37" s="237">
        <f>-'add. calc.'!AF31</f>
        <v>0</v>
      </c>
      <c r="I37" s="237">
        <f>-'add. calc.'!AA31</f>
        <v>0</v>
      </c>
      <c r="J37" s="159"/>
      <c r="K37" s="236">
        <f t="shared" si="1"/>
        <v>0</v>
      </c>
      <c r="L37" s="159"/>
      <c r="M37" s="237">
        <f>'add. calc.'!AJ31</f>
        <v>0</v>
      </c>
      <c r="N37" s="158"/>
      <c r="O37" s="237">
        <f>'add. calc.'!AP31</f>
        <v>0</v>
      </c>
      <c r="P37" s="158"/>
      <c r="Q37" s="236">
        <f t="shared" si="2"/>
        <v>0</v>
      </c>
      <c r="R37" s="158"/>
      <c r="S37" s="239"/>
      <c r="T37" s="158"/>
      <c r="U37" s="236">
        <f t="shared" si="3"/>
        <v>0</v>
      </c>
      <c r="V37" s="159"/>
      <c r="W37" s="236">
        <f t="shared" si="4"/>
        <v>0</v>
      </c>
      <c r="X37" s="158"/>
      <c r="Y37" s="237">
        <f t="shared" si="0"/>
        <v>0</v>
      </c>
      <c r="AB37" s="160"/>
    </row>
    <row r="38" spans="2:28">
      <c r="B38" s="27">
        <v>17</v>
      </c>
      <c r="C38" s="141">
        <f>'input data'!C69</f>
        <v>16</v>
      </c>
      <c r="D38" s="157"/>
      <c r="E38" s="158"/>
      <c r="F38" s="237">
        <f>-'add. calc.'!AD32</f>
        <v>0</v>
      </c>
      <c r="G38" s="159"/>
      <c r="H38" s="237">
        <f>-'add. calc.'!AF32</f>
        <v>0</v>
      </c>
      <c r="I38" s="237">
        <f>-'add. calc.'!AA32</f>
        <v>0</v>
      </c>
      <c r="J38" s="159"/>
      <c r="K38" s="236">
        <f t="shared" si="1"/>
        <v>0</v>
      </c>
      <c r="L38" s="159"/>
      <c r="M38" s="237">
        <f>'add. calc.'!AJ32</f>
        <v>0</v>
      </c>
      <c r="N38" s="158"/>
      <c r="O38" s="237">
        <f>'add. calc.'!AP32</f>
        <v>0</v>
      </c>
      <c r="P38" s="158"/>
      <c r="Q38" s="236">
        <f t="shared" si="2"/>
        <v>0</v>
      </c>
      <c r="R38" s="158"/>
      <c r="S38" s="239"/>
      <c r="T38" s="158"/>
      <c r="U38" s="236">
        <f t="shared" si="3"/>
        <v>0</v>
      </c>
      <c r="V38" s="159"/>
      <c r="W38" s="236">
        <f t="shared" si="4"/>
        <v>0</v>
      </c>
      <c r="X38" s="158"/>
      <c r="Y38" s="237">
        <f t="shared" si="0"/>
        <v>0</v>
      </c>
      <c r="AB38" s="160"/>
    </row>
    <row r="39" spans="2:28">
      <c r="B39" s="27">
        <v>18</v>
      </c>
      <c r="C39" s="141">
        <f>'input data'!C70</f>
        <v>17</v>
      </c>
      <c r="D39" s="157"/>
      <c r="E39" s="158"/>
      <c r="F39" s="237">
        <f>-'add. calc.'!AD33</f>
        <v>0</v>
      </c>
      <c r="G39" s="159"/>
      <c r="H39" s="237">
        <f>-'add. calc.'!AF33</f>
        <v>0</v>
      </c>
      <c r="I39" s="237">
        <f>-'add. calc.'!AA33</f>
        <v>0</v>
      </c>
      <c r="J39" s="159"/>
      <c r="K39" s="236">
        <f t="shared" si="1"/>
        <v>0</v>
      </c>
      <c r="L39" s="159"/>
      <c r="M39" s="237">
        <f>'add. calc.'!AJ33</f>
        <v>0</v>
      </c>
      <c r="N39" s="158"/>
      <c r="O39" s="237">
        <f>'add. calc.'!AP33</f>
        <v>0</v>
      </c>
      <c r="P39" s="158"/>
      <c r="Q39" s="236">
        <f t="shared" si="2"/>
        <v>0</v>
      </c>
      <c r="R39" s="158"/>
      <c r="S39" s="239"/>
      <c r="T39" s="158"/>
      <c r="U39" s="236">
        <f t="shared" si="3"/>
        <v>0</v>
      </c>
      <c r="V39" s="159"/>
      <c r="W39" s="236">
        <f t="shared" si="4"/>
        <v>0</v>
      </c>
      <c r="X39" s="158"/>
      <c r="Y39" s="237">
        <f t="shared" si="0"/>
        <v>0</v>
      </c>
      <c r="AB39" s="160"/>
    </row>
    <row r="40" spans="2:28">
      <c r="B40" s="27">
        <v>19</v>
      </c>
      <c r="C40" s="141">
        <f>'input data'!C71</f>
        <v>18</v>
      </c>
      <c r="D40" s="157"/>
      <c r="E40" s="158"/>
      <c r="F40" s="237">
        <f>-'add. calc.'!AD34</f>
        <v>0</v>
      </c>
      <c r="G40" s="159"/>
      <c r="H40" s="237">
        <f>-'add. calc.'!AF34</f>
        <v>0</v>
      </c>
      <c r="I40" s="237">
        <f>-'add. calc.'!AA34</f>
        <v>0</v>
      </c>
      <c r="J40" s="159"/>
      <c r="K40" s="236">
        <f t="shared" si="1"/>
        <v>0</v>
      </c>
      <c r="L40" s="159"/>
      <c r="M40" s="237">
        <f>'add. calc.'!AJ34</f>
        <v>0</v>
      </c>
      <c r="N40" s="158"/>
      <c r="O40" s="237">
        <f>'add. calc.'!AP34</f>
        <v>0</v>
      </c>
      <c r="P40" s="158"/>
      <c r="Q40" s="236">
        <f t="shared" si="2"/>
        <v>0</v>
      </c>
      <c r="R40" s="158"/>
      <c r="S40" s="239"/>
      <c r="T40" s="158"/>
      <c r="U40" s="236">
        <f t="shared" si="3"/>
        <v>0</v>
      </c>
      <c r="V40" s="159"/>
      <c r="W40" s="236">
        <f t="shared" si="4"/>
        <v>0</v>
      </c>
      <c r="X40" s="158"/>
      <c r="Y40" s="237">
        <f t="shared" si="0"/>
        <v>0</v>
      </c>
      <c r="AB40" s="160"/>
    </row>
    <row r="41" spans="2:28">
      <c r="B41" s="27">
        <v>20</v>
      </c>
      <c r="C41" s="141">
        <f>'input data'!C72</f>
        <v>19</v>
      </c>
      <c r="D41" s="157"/>
      <c r="E41" s="158"/>
      <c r="F41" s="237">
        <f>-'add. calc.'!AD35</f>
        <v>0</v>
      </c>
      <c r="G41" s="159"/>
      <c r="H41" s="237">
        <f>-'add. calc.'!AF35</f>
        <v>0</v>
      </c>
      <c r="I41" s="237">
        <f>-'add. calc.'!AA35</f>
        <v>0</v>
      </c>
      <c r="J41" s="159"/>
      <c r="K41" s="236">
        <f t="shared" si="1"/>
        <v>0</v>
      </c>
      <c r="L41" s="159"/>
      <c r="M41" s="237">
        <f>'add. calc.'!AJ35</f>
        <v>0</v>
      </c>
      <c r="N41" s="158"/>
      <c r="O41" s="237">
        <f>'add. calc.'!AP35</f>
        <v>0</v>
      </c>
      <c r="P41" s="158"/>
      <c r="Q41" s="236">
        <f t="shared" si="2"/>
        <v>0</v>
      </c>
      <c r="R41" s="158"/>
      <c r="S41" s="239"/>
      <c r="T41" s="158"/>
      <c r="U41" s="236">
        <f t="shared" si="3"/>
        <v>0</v>
      </c>
      <c r="V41" s="159"/>
      <c r="W41" s="236">
        <f t="shared" si="4"/>
        <v>0</v>
      </c>
      <c r="X41" s="158"/>
      <c r="Y41" s="237">
        <f>W41/(1+discount_rate)^$B41</f>
        <v>0</v>
      </c>
      <c r="AB41" s="160"/>
    </row>
    <row r="42" spans="2:28">
      <c r="C42" s="102"/>
      <c r="D42" s="16"/>
      <c r="F42" s="161"/>
      <c r="G42" s="161"/>
      <c r="H42" s="161"/>
      <c r="I42" s="156"/>
      <c r="J42" s="156"/>
      <c r="K42" s="156"/>
      <c r="L42" s="156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2" t="s">
        <v>96</v>
      </c>
      <c r="X42" s="17"/>
      <c r="Y42" s="163">
        <f>SUM(Y22:Y41)</f>
        <v>0</v>
      </c>
    </row>
    <row r="43" spans="2:28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S43" s="164"/>
      <c r="T43" s="164"/>
      <c r="W43" s="165" t="s">
        <v>97</v>
      </c>
      <c r="X43" s="137"/>
      <c r="Y43" s="163">
        <f>Y20+Y42</f>
        <v>0</v>
      </c>
    </row>
    <row r="44" spans="2:28" ht="7.5" customHeight="1">
      <c r="S44" s="164"/>
      <c r="T44" s="164"/>
      <c r="X44" s="137"/>
      <c r="Y44" s="163"/>
    </row>
    <row r="45" spans="2:28">
      <c r="S45" s="164"/>
      <c r="T45" s="164"/>
      <c r="W45" s="166"/>
      <c r="X45" s="137"/>
      <c r="Y45" s="163"/>
    </row>
    <row r="46" spans="2:28">
      <c r="S46" s="164"/>
      <c r="T46" s="164"/>
      <c r="W46" s="166"/>
      <c r="X46" s="137"/>
      <c r="Y46" s="163"/>
    </row>
    <row r="47" spans="2:28" s="137" customFormat="1">
      <c r="C47" s="98"/>
      <c r="D47" s="89"/>
      <c r="G47" s="16"/>
      <c r="J47" s="16"/>
      <c r="O47" s="163"/>
      <c r="P47" s="163"/>
      <c r="Q47" s="163"/>
      <c r="R47" s="163"/>
      <c r="U47" s="163"/>
      <c r="W47" s="167"/>
    </row>
    <row r="48" spans="2:28">
      <c r="C48" s="168"/>
      <c r="D48" s="88"/>
    </row>
    <row r="49" spans="3:25">
      <c r="C49" s="168"/>
      <c r="D49" s="88"/>
    </row>
    <row r="50" spans="3:25">
      <c r="C50" s="168"/>
      <c r="D50" s="88"/>
      <c r="X50" s="137"/>
      <c r="Y50" s="137"/>
    </row>
    <row r="51" spans="3:25">
      <c r="C51" s="168"/>
      <c r="D51" s="88"/>
    </row>
    <row r="52" spans="3:25" ht="21">
      <c r="C52" s="168"/>
      <c r="D52" s="88"/>
      <c r="X52" s="169"/>
      <c r="Y52" s="170"/>
    </row>
    <row r="53" spans="3:25" ht="21">
      <c r="C53" s="168"/>
      <c r="D53" s="88"/>
      <c r="X53" s="169"/>
      <c r="Y53" s="171"/>
    </row>
    <row r="54" spans="3:25">
      <c r="C54" s="168"/>
      <c r="D54" s="88"/>
      <c r="Y54" s="167"/>
    </row>
    <row r="55" spans="3:25">
      <c r="C55" s="168"/>
      <c r="D55" s="88"/>
    </row>
    <row r="56" spans="3:25">
      <c r="C56" s="168"/>
      <c r="D56" s="88"/>
    </row>
  </sheetData>
  <sheetProtection sheet="1" objects="1" scenarios="1"/>
  <mergeCells count="1">
    <mergeCell ref="D16:D17"/>
  </mergeCells>
  <pageMargins left="0.34" right="0.39" top="0.78740157480314965" bottom="1.73" header="0.31496062992125984" footer="0.31496062992125984"/>
  <pageSetup paperSize="9" scale="64" orientation="landscape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372B3D3B-0008-435E-9069-B8FAEDD10412}">
            <xm:f>'input data'!$I$9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greaterThan" id="{7A8CB668-D3CF-4FF1-A7D9-6F42E9DFF88F}">
            <xm:f>'input data'!$I$9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W6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4"/>
  <sheetViews>
    <sheetView zoomScale="70" zoomScaleNormal="70" workbookViewId="0">
      <selection activeCell="I27" sqref="I27"/>
    </sheetView>
  </sheetViews>
  <sheetFormatPr baseColWidth="10" defaultColWidth="11.42578125" defaultRowHeight="15"/>
  <cols>
    <col min="1" max="1" width="2.140625" style="271" customWidth="1"/>
    <col min="2" max="2" width="28" style="271" bestFit="1" customWidth="1"/>
    <col min="3" max="3" width="2.140625" style="271" customWidth="1"/>
    <col min="4" max="4" width="22.85546875" style="271" bestFit="1" customWidth="1"/>
    <col min="5" max="5" width="2.140625" style="271" customWidth="1"/>
    <col min="6" max="7" width="20.7109375" style="271" customWidth="1"/>
    <col min="8" max="8" width="2.140625" style="271" customWidth="1"/>
    <col min="9" max="9" width="42.42578125" style="271" bestFit="1" customWidth="1"/>
    <col min="10" max="10" width="2.140625" style="271" customWidth="1"/>
    <col min="11" max="11" width="17.140625" style="271" bestFit="1" customWidth="1"/>
    <col min="12" max="12" width="2.140625" style="271" customWidth="1"/>
    <col min="13" max="13" width="16.140625" style="271" bestFit="1" customWidth="1"/>
    <col min="14" max="14" width="2.140625" style="271" customWidth="1"/>
    <col min="15" max="15" width="62.5703125" style="271" bestFit="1" customWidth="1"/>
    <col min="16" max="16" width="2.140625" style="271" customWidth="1"/>
    <col min="17" max="16384" width="11.42578125" style="271"/>
  </cols>
  <sheetData>
    <row r="2" spans="2:20" s="262" customFormat="1" ht="28.5">
      <c r="B2" s="304" t="s">
        <v>118</v>
      </c>
      <c r="C2" s="304"/>
      <c r="D2" s="304"/>
      <c r="E2" s="304"/>
      <c r="F2" s="304"/>
      <c r="G2" s="304"/>
      <c r="H2" s="304"/>
      <c r="I2" s="304"/>
    </row>
    <row r="3" spans="2:20" s="264" customFormat="1" ht="14.85" customHeight="1">
      <c r="B3" s="263"/>
      <c r="C3" s="263"/>
    </row>
    <row r="4" spans="2:20" s="265" customFormat="1">
      <c r="B4" s="284" t="s">
        <v>116</v>
      </c>
      <c r="D4" s="284" t="s">
        <v>25</v>
      </c>
      <c r="F4" s="303" t="s">
        <v>25</v>
      </c>
      <c r="G4" s="303"/>
      <c r="H4" s="266"/>
      <c r="I4" s="284" t="s">
        <v>116</v>
      </c>
      <c r="K4" s="284" t="s">
        <v>116</v>
      </c>
      <c r="M4" s="284" t="s">
        <v>116</v>
      </c>
      <c r="O4" s="284" t="s">
        <v>119</v>
      </c>
    </row>
    <row r="5" spans="2:20" ht="30.95" customHeight="1">
      <c r="B5" s="285" t="s">
        <v>68</v>
      </c>
      <c r="C5" s="267"/>
      <c r="D5" s="285" t="s">
        <v>110</v>
      </c>
      <c r="E5" s="267"/>
      <c r="F5" s="302" t="s">
        <v>117</v>
      </c>
      <c r="G5" s="302"/>
      <c r="H5" s="268"/>
      <c r="I5" s="285" t="s">
        <v>111</v>
      </c>
      <c r="J5" s="267"/>
      <c r="K5" s="285" t="s">
        <v>51</v>
      </c>
      <c r="L5" s="267"/>
      <c r="M5" s="285" t="s">
        <v>52</v>
      </c>
      <c r="N5" s="269"/>
      <c r="O5" s="285" t="s">
        <v>112</v>
      </c>
      <c r="P5" s="267"/>
      <c r="Q5" s="267"/>
      <c r="R5" s="270"/>
      <c r="T5" s="270"/>
    </row>
    <row r="6" spans="2:20">
      <c r="B6" s="19" t="s">
        <v>55</v>
      </c>
      <c r="C6" s="20"/>
      <c r="D6" s="20"/>
      <c r="E6" s="270"/>
      <c r="F6" s="283" t="s">
        <v>22</v>
      </c>
      <c r="G6" s="283" t="s">
        <v>13</v>
      </c>
      <c r="H6" s="272"/>
      <c r="I6" s="20"/>
      <c r="J6" s="270"/>
      <c r="K6" s="20" t="s">
        <v>53</v>
      </c>
      <c r="L6" s="270"/>
      <c r="M6" s="1" t="s">
        <v>54</v>
      </c>
      <c r="O6" s="1" t="s">
        <v>113</v>
      </c>
      <c r="P6" s="270"/>
      <c r="Q6" s="262"/>
      <c r="R6" s="270"/>
      <c r="T6" s="270"/>
    </row>
    <row r="7" spans="2:20">
      <c r="B7" s="20" t="s">
        <v>57</v>
      </c>
      <c r="C7" s="20"/>
      <c r="D7" s="20" t="s">
        <v>69</v>
      </c>
      <c r="E7" s="270"/>
      <c r="F7" s="2" t="s">
        <v>69</v>
      </c>
      <c r="G7" s="282">
        <v>1.1095238095238</v>
      </c>
      <c r="H7" s="273"/>
      <c r="I7" s="20" t="s">
        <v>175</v>
      </c>
      <c r="J7" s="270"/>
      <c r="K7" s="20" t="s">
        <v>56</v>
      </c>
      <c r="L7" s="270"/>
      <c r="M7" s="1" t="s">
        <v>56</v>
      </c>
      <c r="O7" s="1" t="s">
        <v>114</v>
      </c>
      <c r="P7" s="270"/>
      <c r="Q7" s="262"/>
      <c r="R7" s="270"/>
      <c r="T7" s="270"/>
    </row>
    <row r="8" spans="2:20">
      <c r="B8" s="20" t="s">
        <v>58</v>
      </c>
      <c r="C8" s="20"/>
      <c r="D8" s="20" t="s">
        <v>70</v>
      </c>
      <c r="E8" s="270"/>
      <c r="F8" s="2" t="s">
        <v>70</v>
      </c>
      <c r="G8" s="282">
        <v>1.1100000000000001</v>
      </c>
      <c r="H8" s="273"/>
      <c r="I8" s="20" t="s">
        <v>176</v>
      </c>
      <c r="J8" s="270"/>
      <c r="K8" s="270"/>
      <c r="L8" s="270"/>
      <c r="M8" s="270"/>
      <c r="N8" s="270"/>
      <c r="O8" s="270"/>
      <c r="P8" s="262"/>
      <c r="Q8" s="262"/>
      <c r="R8" s="270"/>
      <c r="S8" s="270"/>
      <c r="T8" s="270"/>
    </row>
    <row r="9" spans="2:20">
      <c r="B9" s="20" t="s">
        <v>74</v>
      </c>
      <c r="C9" s="20"/>
      <c r="D9" s="20" t="s">
        <v>79</v>
      </c>
      <c r="E9" s="270"/>
      <c r="F9" s="2" t="s">
        <v>79</v>
      </c>
      <c r="G9" s="282">
        <v>1.1100000000000001</v>
      </c>
      <c r="H9" s="273"/>
      <c r="I9" s="270"/>
      <c r="J9" s="270"/>
      <c r="K9" s="270"/>
      <c r="L9" s="270"/>
      <c r="M9" s="270"/>
      <c r="N9" s="270"/>
      <c r="O9" s="270"/>
      <c r="P9" s="262"/>
      <c r="Q9" s="262"/>
      <c r="R9" s="270"/>
      <c r="S9" s="270"/>
      <c r="T9" s="270"/>
    </row>
    <row r="10" spans="2:20">
      <c r="B10" s="20" t="s">
        <v>59</v>
      </c>
      <c r="C10" s="20"/>
      <c r="D10" s="20" t="s">
        <v>71</v>
      </c>
      <c r="E10" s="270"/>
      <c r="F10" s="2" t="s">
        <v>71</v>
      </c>
      <c r="G10" s="282">
        <v>1.06</v>
      </c>
      <c r="H10" s="273"/>
      <c r="I10" s="270"/>
      <c r="J10" s="270"/>
      <c r="K10" s="270"/>
      <c r="L10" s="270"/>
      <c r="M10" s="270"/>
      <c r="N10" s="270"/>
      <c r="O10" s="270"/>
      <c r="P10" s="262"/>
      <c r="Q10" s="262"/>
      <c r="R10" s="270"/>
      <c r="S10" s="270"/>
      <c r="T10" s="270"/>
    </row>
    <row r="11" spans="2:20">
      <c r="B11" s="20" t="s">
        <v>60</v>
      </c>
      <c r="C11" s="20"/>
      <c r="D11" s="20" t="s">
        <v>72</v>
      </c>
      <c r="E11" s="270"/>
      <c r="F11" s="2" t="s">
        <v>72</v>
      </c>
      <c r="G11" s="282">
        <v>1.08</v>
      </c>
      <c r="H11" s="273"/>
      <c r="I11" s="270"/>
      <c r="J11" s="270"/>
      <c r="K11" s="270"/>
      <c r="L11" s="270"/>
      <c r="M11" s="270"/>
      <c r="N11" s="270"/>
      <c r="O11" s="262"/>
      <c r="P11" s="270"/>
      <c r="Q11" s="262"/>
      <c r="R11" s="270"/>
      <c r="S11" s="270"/>
      <c r="T11" s="270"/>
    </row>
    <row r="12" spans="2:20">
      <c r="B12" s="20" t="s">
        <v>61</v>
      </c>
      <c r="C12" s="20"/>
      <c r="D12" s="20" t="s">
        <v>69</v>
      </c>
      <c r="E12" s="270"/>
      <c r="F12" s="2" t="s">
        <v>73</v>
      </c>
      <c r="G12" s="282">
        <v>1</v>
      </c>
      <c r="H12" s="273"/>
      <c r="I12" s="270"/>
      <c r="J12" s="270"/>
      <c r="K12" s="270"/>
      <c r="L12" s="270"/>
      <c r="M12" s="262"/>
      <c r="N12" s="262"/>
      <c r="O12" s="270"/>
      <c r="P12" s="270"/>
      <c r="Q12" s="262"/>
      <c r="R12" s="270"/>
      <c r="S12" s="270"/>
      <c r="T12" s="270"/>
    </row>
    <row r="13" spans="2:20">
      <c r="B13" s="20" t="s">
        <v>63</v>
      </c>
      <c r="C13" s="20"/>
      <c r="D13" s="20" t="s">
        <v>70</v>
      </c>
      <c r="E13" s="270"/>
      <c r="F13" s="2" t="s">
        <v>80</v>
      </c>
      <c r="G13" s="282">
        <v>1</v>
      </c>
      <c r="H13" s="273"/>
      <c r="I13" s="270"/>
      <c r="J13" s="270"/>
      <c r="K13" s="270"/>
      <c r="L13" s="270"/>
      <c r="M13" s="262"/>
      <c r="N13" s="262"/>
      <c r="O13" s="270"/>
      <c r="P13" s="270"/>
      <c r="Q13" s="270"/>
      <c r="R13" s="270"/>
      <c r="S13" s="270"/>
      <c r="T13" s="270"/>
    </row>
    <row r="14" spans="2:20">
      <c r="B14" s="20" t="s">
        <v>75</v>
      </c>
      <c r="C14" s="20"/>
      <c r="D14" s="20" t="s">
        <v>79</v>
      </c>
      <c r="E14" s="270"/>
      <c r="F14" s="2" t="s">
        <v>107</v>
      </c>
      <c r="G14" s="282">
        <v>1</v>
      </c>
      <c r="H14" s="273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</row>
    <row r="15" spans="2:20">
      <c r="B15" s="20" t="s">
        <v>62</v>
      </c>
      <c r="C15" s="20"/>
      <c r="D15" s="20" t="s">
        <v>71</v>
      </c>
      <c r="E15" s="270"/>
      <c r="F15" s="274"/>
      <c r="G15" s="274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</row>
    <row r="16" spans="2:20">
      <c r="B16" s="19" t="s">
        <v>64</v>
      </c>
      <c r="C16" s="20"/>
      <c r="D16" s="20" t="s">
        <v>73</v>
      </c>
      <c r="E16" s="270"/>
      <c r="F16" s="275"/>
      <c r="G16" s="275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</row>
    <row r="17" spans="2:20">
      <c r="B17" s="20" t="s">
        <v>65</v>
      </c>
      <c r="C17" s="20"/>
      <c r="D17" s="20" t="s">
        <v>73</v>
      </c>
      <c r="E17" s="270"/>
      <c r="F17" s="275"/>
      <c r="G17" s="275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</row>
    <row r="18" spans="2:20">
      <c r="B18" s="20" t="s">
        <v>76</v>
      </c>
      <c r="C18" s="20"/>
      <c r="D18" s="20" t="s">
        <v>69</v>
      </c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</row>
    <row r="19" spans="2:20">
      <c r="B19" s="20" t="s">
        <v>77</v>
      </c>
      <c r="C19" s="20"/>
      <c r="D19" s="20" t="s">
        <v>70</v>
      </c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</row>
    <row r="20" spans="2:20">
      <c r="B20" s="20" t="s">
        <v>78</v>
      </c>
      <c r="C20" s="20"/>
      <c r="D20" s="20" t="s">
        <v>79</v>
      </c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</row>
    <row r="21" spans="2:20">
      <c r="B21" s="20" t="s">
        <v>66</v>
      </c>
      <c r="C21" s="20"/>
      <c r="D21" s="19" t="s">
        <v>80</v>
      </c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</row>
    <row r="22" spans="2:20">
      <c r="B22" s="20" t="s">
        <v>67</v>
      </c>
      <c r="C22" s="20"/>
      <c r="D22" s="20" t="s">
        <v>73</v>
      </c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</row>
    <row r="23" spans="2:20">
      <c r="B23" s="20" t="s">
        <v>109</v>
      </c>
      <c r="C23" s="20"/>
      <c r="D23" s="20" t="s">
        <v>107</v>
      </c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</row>
    <row r="24" spans="2:20">
      <c r="B24" s="275"/>
      <c r="D24" s="274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</row>
    <row r="25" spans="2:20">
      <c r="B25" s="275"/>
      <c r="C25" s="270"/>
      <c r="D25" s="275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</row>
    <row r="26" spans="2:20">
      <c r="B26" s="276"/>
      <c r="C26" s="269"/>
      <c r="D26" s="277"/>
      <c r="E26" s="269"/>
      <c r="G26" s="278"/>
      <c r="H26" s="278"/>
    </row>
    <row r="28" spans="2:20">
      <c r="D28" s="264"/>
      <c r="E28" s="264"/>
      <c r="G28" s="279"/>
      <c r="H28" s="278"/>
      <c r="I28" s="264"/>
      <c r="J28" s="264"/>
      <c r="K28" s="264"/>
      <c r="L28" s="264"/>
    </row>
    <row r="29" spans="2:20">
      <c r="D29" s="264"/>
      <c r="E29" s="264"/>
    </row>
    <row r="30" spans="2:20">
      <c r="D30" s="264"/>
      <c r="E30" s="264"/>
    </row>
    <row r="31" spans="2:20">
      <c r="D31" s="264"/>
      <c r="E31" s="264"/>
    </row>
    <row r="32" spans="2:20">
      <c r="D32" s="264"/>
      <c r="E32" s="264"/>
      <c r="G32" s="269"/>
      <c r="H32" s="269"/>
    </row>
    <row r="33" spans="2:12">
      <c r="D33" s="264"/>
      <c r="E33" s="264"/>
    </row>
    <row r="34" spans="2:12">
      <c r="D34" s="264"/>
      <c r="E34" s="264"/>
    </row>
    <row r="35" spans="2:12">
      <c r="D35" s="264"/>
      <c r="E35" s="264"/>
    </row>
    <row r="36" spans="2:12">
      <c r="D36" s="264"/>
      <c r="E36" s="264"/>
    </row>
    <row r="37" spans="2:12">
      <c r="D37" s="264"/>
      <c r="E37" s="264"/>
    </row>
    <row r="38" spans="2:12">
      <c r="D38" s="264"/>
      <c r="E38" s="264"/>
    </row>
    <row r="39" spans="2:12">
      <c r="D39" s="264"/>
      <c r="E39" s="264"/>
    </row>
    <row r="40" spans="2:12">
      <c r="D40" s="264"/>
      <c r="E40" s="264"/>
      <c r="K40" s="280"/>
      <c r="L40" s="280"/>
    </row>
    <row r="41" spans="2:12">
      <c r="D41" s="264"/>
      <c r="E41" s="264"/>
    </row>
    <row r="42" spans="2:12">
      <c r="E42" s="281"/>
    </row>
    <row r="44" spans="2:12">
      <c r="B44" s="264"/>
      <c r="C44" s="264"/>
    </row>
  </sheetData>
  <sheetProtection sheet="1" objects="1" scenarios="1"/>
  <mergeCells count="3">
    <mergeCell ref="F5:G5"/>
    <mergeCell ref="F4:G4"/>
    <mergeCell ref="B2:I2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A6F0D9B4-EC99-4928-9C00-982F4930FFEA}">
            <xm:f>'input data'!$F$18=$B$6</xm:f>
            <x14:dxf/>
          </x14:cfRule>
          <xm:sqref>Q61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3"/>
  <sheetViews>
    <sheetView tabSelected="1" zoomScale="70" zoomScaleNormal="70" workbookViewId="0">
      <selection activeCell="E30" sqref="E30"/>
    </sheetView>
  </sheetViews>
  <sheetFormatPr baseColWidth="10" defaultColWidth="11.42578125" defaultRowHeight="15"/>
  <cols>
    <col min="1" max="1" width="2.140625" style="254" customWidth="1"/>
    <col min="2" max="2" width="35.7109375" style="254" customWidth="1"/>
    <col min="3" max="3" width="35.7109375" style="255" customWidth="1"/>
    <col min="4" max="16384" width="11.42578125" style="254"/>
  </cols>
  <sheetData>
    <row r="2" spans="1:10" ht="28.5">
      <c r="B2" s="305" t="s">
        <v>183</v>
      </c>
      <c r="C2" s="305" t="s">
        <v>102</v>
      </c>
      <c r="D2" s="305"/>
      <c r="E2" s="305"/>
      <c r="F2" s="305"/>
      <c r="G2" s="305"/>
      <c r="H2" s="305"/>
      <c r="I2" s="305"/>
      <c r="J2" s="305"/>
    </row>
    <row r="3" spans="1:10" ht="28.5">
      <c r="B3" s="307" t="s">
        <v>185</v>
      </c>
      <c r="C3" s="307"/>
      <c r="D3" s="307"/>
      <c r="E3" s="307"/>
      <c r="F3" s="307"/>
      <c r="G3" s="307"/>
      <c r="H3" s="307"/>
      <c r="I3" s="307"/>
      <c r="J3" s="256"/>
    </row>
    <row r="4" spans="1:10">
      <c r="B4" s="254" t="s">
        <v>188</v>
      </c>
    </row>
    <row r="9" spans="1:10">
      <c r="A9" s="257"/>
    </row>
    <row r="12" spans="1:10">
      <c r="B12" s="253" t="s">
        <v>182</v>
      </c>
      <c r="C12" s="226" t="s">
        <v>102</v>
      </c>
      <c r="D12" s="253" t="s">
        <v>101</v>
      </c>
    </row>
    <row r="13" spans="1:10" ht="4.3499999999999996" customHeight="1"/>
    <row r="14" spans="1:10">
      <c r="B14" s="254" t="s">
        <v>7</v>
      </c>
      <c r="C14" s="259" t="s">
        <v>17</v>
      </c>
    </row>
    <row r="15" spans="1:10">
      <c r="B15" s="254" t="s">
        <v>8</v>
      </c>
      <c r="C15" s="255" t="s">
        <v>98</v>
      </c>
      <c r="D15" s="258"/>
    </row>
    <row r="16" spans="1:10">
      <c r="B16" s="254" t="s">
        <v>16</v>
      </c>
    </row>
    <row r="17" spans="2:3">
      <c r="B17" s="254" t="s">
        <v>180</v>
      </c>
      <c r="C17" s="259" t="s">
        <v>99</v>
      </c>
    </row>
    <row r="18" spans="2:3">
      <c r="C18" s="306" t="s">
        <v>100</v>
      </c>
    </row>
    <row r="19" spans="2:3">
      <c r="B19" s="254" t="s">
        <v>9</v>
      </c>
      <c r="C19" s="306"/>
    </row>
    <row r="20" spans="2:3">
      <c r="B20" s="254" t="s">
        <v>10</v>
      </c>
      <c r="C20" s="306"/>
    </row>
    <row r="21" spans="2:3">
      <c r="B21" s="254" t="s">
        <v>181</v>
      </c>
    </row>
    <row r="22" spans="2:3">
      <c r="B22" s="254" t="s">
        <v>184</v>
      </c>
    </row>
    <row r="30" spans="2:3">
      <c r="B30" s="258"/>
    </row>
    <row r="36" spans="2:2">
      <c r="B36" s="258"/>
    </row>
    <row r="40" spans="2:2">
      <c r="B40" s="258"/>
    </row>
    <row r="46" spans="2:2">
      <c r="B46" s="258"/>
    </row>
    <row r="54" spans="2:2">
      <c r="B54" s="258"/>
    </row>
    <row r="58" spans="2:2">
      <c r="B58" s="260"/>
    </row>
    <row r="59" spans="2:2">
      <c r="B59" s="260"/>
    </row>
    <row r="63" spans="2:2">
      <c r="B63" s="258"/>
    </row>
  </sheetData>
  <sheetProtection sheet="1" objects="1" scenarios="1"/>
  <mergeCells count="3">
    <mergeCell ref="B2:J2"/>
    <mergeCell ref="C18:C20"/>
    <mergeCell ref="B3:I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7</vt:i4>
      </vt:variant>
    </vt:vector>
  </HeadingPairs>
  <TitlesOfParts>
    <vt:vector size="12" baseType="lpstr">
      <vt:lpstr>input data</vt:lpstr>
      <vt:lpstr>add. calc.</vt:lpstr>
      <vt:lpstr>results</vt:lpstr>
      <vt:lpstr>background data</vt:lpstr>
      <vt:lpstr>version</vt:lpstr>
      <vt:lpstr>discount_rate</vt:lpstr>
      <vt:lpstr>maintenance_blanket</vt:lpstr>
      <vt:lpstr>maintenance_percentage</vt:lpstr>
      <vt:lpstr>operating_percentage</vt:lpstr>
      <vt:lpstr>'add. calc.'!print_area</vt:lpstr>
      <vt:lpstr>reference_HI</vt:lpstr>
      <vt:lpstr>reference_HS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Ludwig</dc:creator>
  <cp:lastModifiedBy>Schmigotzki, Britta</cp:lastModifiedBy>
  <cp:lastPrinted>2019-07-12T15:34:01Z</cp:lastPrinted>
  <dcterms:created xsi:type="dcterms:W3CDTF">2014-08-12T13:41:43Z</dcterms:created>
  <dcterms:modified xsi:type="dcterms:W3CDTF">2020-02-17T08:35:17Z</dcterms:modified>
</cp:coreProperties>
</file>